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9720" activeTab="3"/>
  </bookViews>
  <sheets>
    <sheet name="2019 титул" sheetId="1" r:id="rId1"/>
    <sheet name="на 01.01.19 г. " sheetId="2" r:id="rId2"/>
    <sheet name="на 01.01.2020 г." sheetId="3" r:id="rId3"/>
    <sheet name="на 01.01.2021 г" sheetId="4" r:id="rId4"/>
  </sheets>
  <definedNames>
    <definedName name="_xlnm.Print_Area" localSheetId="0">'2019 титул'!$A$1:$V$129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земельный и имущество</t>
        </r>
      </text>
    </comment>
    <comment ref="I3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экология+ прочие</t>
        </r>
      </text>
    </comment>
    <comment ref="I3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прочие налоги и сборы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2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земельный и имущество</t>
        </r>
      </text>
    </comment>
    <comment ref="I3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экология</t>
        </r>
      </text>
    </comment>
    <comment ref="I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прочие налоги и сборы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I2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земельный и имущество</t>
        </r>
      </text>
    </comment>
    <comment ref="I3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экология</t>
        </r>
      </text>
    </comment>
    <comment ref="I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прочие налоги и сборы</t>
        </r>
      </text>
    </comment>
  </commentList>
</comments>
</file>

<file path=xl/sharedStrings.xml><?xml version="1.0" encoding="utf-8"?>
<sst xmlns="http://schemas.openxmlformats.org/spreadsheetml/2006/main" count="582" uniqueCount="219">
  <si>
    <t>«</t>
  </si>
  <si>
    <t>»</t>
  </si>
  <si>
    <t>Дата</t>
  </si>
  <si>
    <t>ИНН</t>
  </si>
  <si>
    <t>Юридический адрес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</si>
  <si>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</si>
  <si>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</si>
  <si>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</si>
  <si>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</si>
  <si>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г.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</si>
  <si>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</si>
  <si>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</si>
  <si>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</si>
  <si>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</si>
  <si>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</si>
  <si>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</si>
  <si>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</si>
  <si>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руб (с точностью до второго десятичного знака)</t>
  </si>
  <si>
    <t>в том числе:</t>
  </si>
  <si>
    <t>Наименование показателя</t>
  </si>
  <si>
    <t>из них:</t>
  </si>
  <si>
    <t>Всего</t>
  </si>
  <si>
    <t>в том числе</t>
  </si>
  <si>
    <t>Справочно:</t>
  </si>
  <si>
    <t>Объем публичных обязательств, всего</t>
  </si>
  <si>
    <t>услуги связи</t>
  </si>
  <si>
    <t>транспортные услуги</t>
  </si>
  <si>
    <t>коммунальные услуги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</si>
  <si>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</si>
  <si>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</si>
  <si>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</si>
  <si>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№ стр</t>
  </si>
  <si>
    <t>Сумма</t>
  </si>
  <si>
    <t>по доходам, полученным за счет бюджетных средств</t>
  </si>
  <si>
    <t>прочие выплаты</t>
  </si>
  <si>
    <t>заработная плата</t>
  </si>
  <si>
    <t>в том числе питание</t>
  </si>
  <si>
    <t>работы, услуги по содержанию имущества</t>
  </si>
  <si>
    <t>прочие работы, услуги</t>
  </si>
  <si>
    <t>начисления на выплаты по оплате труда</t>
  </si>
  <si>
    <t>в том числе по ремонту учреждения</t>
  </si>
  <si>
    <t>в том числе по питанию</t>
  </si>
  <si>
    <t>прочим расходам</t>
  </si>
  <si>
    <t>иным выплатам, не запрещенным законодательством РФ</t>
  </si>
  <si>
    <t>кредиторская задолженность, всего: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</si>
  <si>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</si>
  <si>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</si>
  <si>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</si>
  <si>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I. Сведения о деятельности учреждения</t>
  </si>
  <si>
    <t>Финансовые активы, всего</t>
  </si>
  <si>
    <t>г.Саратов, Ильинская пл.,1.</t>
  </si>
  <si>
    <t>Основные цели деятельности образовательного учреждения: осуществление обеспечения гарантий права на образование; осуществление образовательного процесса, формирование общей культуры личности обучающихся, воспитанников на основе обязательного минимума содержания образовательных программ, создания условий для развития личности, её самореализации и самоопределения; создание основы осознанного выбора и последующего освоения профессиональных образовательных программ; воспитание гражданственности трудолюбия, уважение к правам и свободам человека, любви к окружающей природе, Родине, семье; создание условий, гарантирующих охрану и укрепления здоровья обучающихся; апробация, обобщение и внедрение в практику работы передового отечественного опыта.</t>
  </si>
  <si>
    <t>1. Основные общеобразовательные программы: общие образовательные программы начального общего образования (с 1 по 4 классы); общие образовательные программы основного общего образования (с 5 по 9 классы); общие образовательные программы среднего (полного) общего образования (с 10 по 11 классы). 2. дополнительные общеобразовательные программы; 3. программы дополнительного образования детей различной направленности.</t>
  </si>
  <si>
    <t xml:space="preserve">В лицее осуществляется образовательный процесс с уровнями общеобразовательных программ трех ступеней общего образования: 1 ступень - начальное общее образование (нормативный срок освоения четыре года) - первая ступень реализуется лицеем через начальную общеобразовательную школу; 2 ступень- основное общее образование (нормативный срок освоения пять лет) 3 ступень- среднее (полное) общее образование (нормативный срок освоения два года). На третьей ступени образования лицей осуществляет предпрофильную и профильную подготовку обучающихся по следующим направлениям (профилям): физико-математический; физико-химический; химико- биологический; социально-экономический; социально-гуманитарный; филологический; информационно-технологический;художественно-эстетический. Лицей в своей уставной деятельности  реализует следующие образовательные программы: </t>
  </si>
  <si>
    <t>Платные образовательные услуги предоставляемые лицеем: подготовка детей к школе; оностранный (английский, немецкий, французский); язык для начинающих; начальный курс информатики; иностранный (английский, немецкий, французский) язык для старшеклассников, репетиторство; биология; физиология; психология; химия; история. Занятия по углубленному изучению предметов. Спецкурсы: физика; математика; физика в примерах и задачах; прикладная физика; прикладная математика; прикладная информатика; практическая физика; русский язык; основы словесного творчества; основы русского общего языкознания; литература; история; политология; социология; этика; эстетика; культурология; история религии; историография отечественного государства и права; основы трудового права; основы гражданского права; основы конституционного права; правовая риторика; латинский язык; виды лингвистического разбора; введение в языкознание; грамматика, текст и стили речи; основы экономики управления; основы литературного перевода с иностранного языка; развитие навыков общения на иностранном языке; немецкий язык; деловой английский; человек и общество; дополнительные главы к школьному курсу математики; анатомия человека; анатомия и физиология человека; генетика;</t>
  </si>
  <si>
    <t>генетика и цитология; теоритические основы химии; русский язык и культура речи; история государства и права; история России; мировая художественная литература. Кружковая работа: хоровой, вокальный, инструментальный, фольклорный, танцевальный, кукольный, кройки и шитья, умелые руки, макраме, предметные кружки, краеведческая работа,художественный, техническое творчество. Спортивные секции: воллейбол, футбол, баскетбол, шахматы, шашки, гимнастика, легкая атлетика, боевые единоборства, тенис, общая физическая подготовка.</t>
  </si>
  <si>
    <t>Комитет по финансам администрации муниципального образования " Город Саратов"</t>
  </si>
  <si>
    <t>З.В.Медведева</t>
  </si>
  <si>
    <t>Директор муниципального автономного общеобразовательного учреждения - Лицей № 62 Октябрьского района г. Саратова</t>
  </si>
  <si>
    <t>Муниципальное автономное общеобразовательное учреждение - Лицей № 62 Октябрьского района г. Саратова</t>
  </si>
  <si>
    <t>МАОУ "Лицей № 62"</t>
  </si>
  <si>
    <t>Администрация Октябрьского района муниципального образования  «Город Саратов»</t>
  </si>
  <si>
    <t>II. Показатели финансового состояния учреждения 
(указываются данные на последнюю отчетную дату, предшествующую дате составления Плана)</t>
  </si>
  <si>
    <t>доходы от оказания платных услуг***</t>
  </si>
  <si>
    <t>доходы поступающие в порядке возмещения расходов, понесенных в связи с эксплуатацией имущества</t>
  </si>
  <si>
    <t>поступления от иной приносящей доход деятельности</t>
  </si>
  <si>
    <t>арендная плата за пользование имуществом</t>
  </si>
  <si>
    <t>* - количество столбцов в графе "Целевые субсидии"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</si>
  <si>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>Руководитель финансово- экономической</t>
  </si>
  <si>
    <t>службы муниципального автономного</t>
  </si>
  <si>
    <t xml:space="preserve">образовательного учреждения   </t>
  </si>
  <si>
    <t>1.4 Общая балансовая стоимость недвижимого имущества на дату составления Плана</t>
  </si>
  <si>
    <t>1.4.1 в разрезе стоимости имущества, закрепленного собственником имущества за Учреждением (Подразделением) на праве оперативного управления</t>
  </si>
  <si>
    <t>1.4.2 приобретенного Учреждением (Подразделением) за счет выделенных собственником имущества учреждения средств</t>
  </si>
  <si>
    <t>1.4.3 приобретенного Учреждением (Подразделением) за счет доходов, полученных от иной приносящей доход деятельности</t>
  </si>
  <si>
    <t>1.5 Общая балансовая стоимость движимого имущества на дату составления Плана</t>
  </si>
  <si>
    <t>1.5.1 в том числе  балансовая стоимость особого ценного движимого имущества</t>
  </si>
  <si>
    <t>Нефинансовые активы, всего</t>
  </si>
  <si>
    <t>из них: недвижимое имущество, всего</t>
  </si>
  <si>
    <t>в том числе: остаточная стоимость</t>
  </si>
  <si>
    <t>особо ценное движимого  имущество, всего:</t>
  </si>
  <si>
    <t>из них: денежные средства учреждения, всего</t>
  </si>
  <si>
    <t>в том числе по: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</si>
  <si>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</si>
  <si>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</si>
  <si>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из них:дебиторская задолженность по доходам, всего:</t>
  </si>
  <si>
    <t xml:space="preserve">из них: по доходам, полученным за счет бюджетных средств </t>
  </si>
  <si>
    <t>из них: по доходам, полученным от платной и приносящей доход деятельности</t>
  </si>
  <si>
    <t>из них:дебиторская задолженность по расходам, всего:</t>
  </si>
  <si>
    <t>из них: за счет бюджетных средств, в том числе по:</t>
  </si>
  <si>
    <t>КОСГУ 211 заработная плата</t>
  </si>
  <si>
    <t>КОСГУ 212 прочиу выплаты по оплате труда</t>
  </si>
  <si>
    <t>КОСГУ 213 начисления на выплаты по оплате труда</t>
  </si>
  <si>
    <t>КОСГУ 221  услуги связи</t>
  </si>
  <si>
    <t>КОСГУ 222  транспортныу услуги</t>
  </si>
  <si>
    <t>КОСГУ 223  коммунальные услуги</t>
  </si>
  <si>
    <t>КОСГУ 224   арендная плата за пользование имуществом</t>
  </si>
  <si>
    <t>КОСГУ 225  работы, услуги по содержанию имущества</t>
  </si>
  <si>
    <t>в том числе по ремонт учреждения</t>
  </si>
  <si>
    <t>КОСГУ 226  прочие работы, услуги</t>
  </si>
  <si>
    <t>КОСГУ 242  безвозмездные перечисления   организациям, за исключением государственных и муниципальных</t>
  </si>
  <si>
    <t>КОСГУ 290 прочие расходы</t>
  </si>
  <si>
    <t>КОСГУ 310 увеличение стоимости основных средств</t>
  </si>
  <si>
    <t>КОСГУ 320  увеличению стоимости  нематериальных активов</t>
  </si>
  <si>
    <t>КОСГУ 340  увеличению стоимости  материальных  запасов</t>
  </si>
  <si>
    <t>Обязательства, всего</t>
  </si>
  <si>
    <t>из них: долговы обязательства, всего</t>
  </si>
  <si>
    <t>в том числе: за счет бюджетных средств, из них по:</t>
  </si>
  <si>
    <t>за счет доходов, полученных от платной и приносящей доход деятельности, из них по:</t>
  </si>
  <si>
    <t>в том числе: просроченная кредиторская задолженность</t>
  </si>
  <si>
    <t>Код бюджетной классификации Российской Федерации</t>
  </si>
  <si>
    <t>средства обязательного медицинского страхования</t>
  </si>
  <si>
    <t>100</t>
  </si>
  <si>
    <t>доходы от собственности</t>
  </si>
  <si>
    <t>110</t>
  </si>
  <si>
    <t>120</t>
  </si>
  <si>
    <t>130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</si>
  <si>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</si>
  <si>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</si>
  <si>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</si>
  <si>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</si>
  <si>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</si>
  <si>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</si>
  <si>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</si>
  <si>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</si>
  <si>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</si>
  <si>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210</t>
  </si>
  <si>
    <t>211</t>
  </si>
  <si>
    <t>212</t>
  </si>
  <si>
    <t>213</t>
  </si>
  <si>
    <t>социальные и иные выплаты населению, всего</t>
  </si>
  <si>
    <t>220</t>
  </si>
  <si>
    <t>уплата налогов, сборов и иных платежей, всего</t>
  </si>
  <si>
    <t>230</t>
  </si>
  <si>
    <t>240</t>
  </si>
  <si>
    <t>250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</si>
  <si>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</si>
  <si>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</si>
  <si>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</si>
  <si>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</si>
  <si>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</si>
  <si>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</si>
  <si>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</si>
  <si>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</si>
  <si>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</si>
  <si>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</si>
  <si>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</si>
  <si>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300</t>
  </si>
  <si>
    <t>310</t>
  </si>
  <si>
    <t>320</t>
  </si>
  <si>
    <t>400</t>
  </si>
  <si>
    <t>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</si>
  <si>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</si>
  <si>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</si>
  <si>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</si>
  <si>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</si>
  <si>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</si>
  <si>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</si>
  <si>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</si>
  <si>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 xml:space="preserve">** - столбец предусматривается в планах финансово-хозяйственной деятельности учреждений, которым в соответствующем финансовом году предоставляются субсидии на осуществление капитальных вложений в объекты капитального строительства. В случае, если решение о предоставлении субсидий на осуществление капитальных вложений в объекты капитального строительства принято в течение соответствующего финансового года после утверждения плана финансово-хозяйственной деятельности учреждения, в план финансово-хозяйственной деятельности вносятся изменения в порядке, указанном в сноске *. </t>
  </si>
  <si>
    <t>*** - в столбце отражается сумма доходов от оказания учреждением платных услуг, тарифы на которые устанавливаются в порядке, определенном решением Саратовской городской Думы от 10.07.2009 №42-493 "О Порядке установления тарифов на услуги муниципальных предприятий и учреждений".</t>
  </si>
  <si>
    <t>КПП</t>
  </si>
  <si>
    <t>111</t>
  </si>
  <si>
    <t>112</t>
  </si>
  <si>
    <t>119</t>
  </si>
  <si>
    <t>244</t>
  </si>
  <si>
    <t>851</t>
  </si>
  <si>
    <t>852</t>
  </si>
  <si>
    <t>853</t>
  </si>
  <si>
    <t>Директор МАОУ " Лицей № 62"</t>
  </si>
  <si>
    <t xml:space="preserve">                                                                                  </t>
  </si>
  <si>
    <t>Х</t>
  </si>
  <si>
    <t>* - количество столбцов в графе "Целевые субсидии"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</t>
  </si>
  <si>
    <t xml:space="preserve">** - столбец предусматривается в планах финансово-хозяйственной деятельности учреждений, которым в соответствующем финансовом году предоставляются субсидии на осуществление капитальных вложений в объекты капитального строительства. В случае, если решение </t>
  </si>
  <si>
    <t>*** - в столбце отражается сумма доходов от оказания учреждением платных услуг, тарифы на которые устанавливаются в порядке, определенном решением Саратовской городской Думы от 10.07.2009 №42-493 "О Порядке установления тарифов на услуги муниципальных пре</t>
  </si>
  <si>
    <t>Объем финансового обеспечения, руб. (с точностью до двух знаков после запятой)</t>
  </si>
  <si>
    <t xml:space="preserve">субсидии финансовое обеспечение выполнения муниципального  задания(Муниципальная программа «Развитие  образования в муниципальном образовании «Город Саратов» на 2017-2020 годы  Подпрограмма «Развитие системы общего образования» основное мероприятие «Обеспечение предоставления общедоступного и бесплатного начального, основного общего и среднего общего образования по основным общеобразовательным программам» 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</si>
  <si>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</si>
  <si>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представляемые в соотве6тствии с абзатцем вторым пункта 1 статьи 78,1 Бюджетного Кодекса Российской Федерации*</t>
  </si>
  <si>
    <t>Субсидии на  осуществление капитальных вложений в объекты капитального строительства**</t>
  </si>
  <si>
    <t>поступления от оказания учреждением услуг (выполнения работ) на платной основе и от иной приносящей доход деятельности</t>
  </si>
  <si>
    <t xml:space="preserve">Муниципальная программа «Развитие  образования в муниципальном образовании «Город Саратов» на 2017-2020  годы         Подпрограмма «Развитие системы общего образования» </t>
  </si>
  <si>
    <t>родительская плата за присмотр и уход за ребенком, освающим образовательные программы дошкольного образования</t>
  </si>
  <si>
    <t>основное мероприятие «Предоставление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образования»</t>
  </si>
  <si>
    <t>основное мероприятие «Расходы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образования»</t>
  </si>
  <si>
    <t>основное мероприятие «Совершенствование материально-технической базы и инфраструктуры муниципальных общеобразовательных учреждений»</t>
  </si>
  <si>
    <t>5.1</t>
  </si>
  <si>
    <t>…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</si>
  <si>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</si>
  <si>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</si>
  <si>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наднацианальных организаций, правительства иностранных государств, международных финансовых организаций</t>
  </si>
  <si>
    <t xml:space="preserve">оплата труда и начисления на выплаты по оплате труда, всего: </t>
  </si>
  <si>
    <t>231</t>
  </si>
  <si>
    <t>232</t>
  </si>
  <si>
    <t>безвозмездные перечесления организациям</t>
  </si>
  <si>
    <t>прочие расходы (кроме расходов на закупку товаров, работ, услуг)</t>
  </si>
  <si>
    <t xml:space="preserve">расходы на закупку товаров, работ и услуг, всего: </t>
  </si>
  <si>
    <t>в том числе ремонт учреждения</t>
  </si>
  <si>
    <t xml:space="preserve"> в том числе поступление нефинансовых активов, всего:</t>
  </si>
  <si>
    <t>прочие расходы</t>
  </si>
  <si>
    <t>271</t>
  </si>
  <si>
    <t xml:space="preserve">поступление финансовых активов, всего: </t>
  </si>
  <si>
    <t xml:space="preserve">                 увеличение остатков средств</t>
  </si>
  <si>
    <t xml:space="preserve">                 прочие поступления</t>
  </si>
  <si>
    <t>Выбытие финансовых активов,всего</t>
  </si>
  <si>
    <t xml:space="preserve">    З.В.Медведева</t>
  </si>
  <si>
    <t xml:space="preserve">Поступления от доходов, всего: </t>
  </si>
  <si>
    <t>субсидии финансовое обеспечение выполнения муниципального  задания(Муниципальная программа «Развитие  образования в муниципальном образовании «Город Саратов» на 2017-2020 годы  Подпрограмма «Развитие системы общего образования» основное мероприятие «Обесп</t>
  </si>
  <si>
    <t xml:space="preserve">III.(1,2,3) Показатели по поступлениям (доходам) и выплатам (расходам) учреждения  на  2020 год   </t>
  </si>
  <si>
    <t>декабря</t>
  </si>
  <si>
    <t>Проект плана финансово-хозяйственной деятельности МАОУ Лицей № 62 на 2018 год</t>
  </si>
  <si>
    <t>План финансово-хозяйственной деятельности общеобразовательного учреждения на  2019 год                                                             и плановый период 2020 г.  и  2021 г.</t>
  </si>
  <si>
    <t xml:space="preserve">III.(1,2,3) Показатели по поступлениям (доходам) и выплатам (расходам) учреждения  на  2019 год    </t>
  </si>
  <si>
    <t xml:space="preserve">III.(1,2,3) Показатели по поступлениям (доходам) и выплатам (расходам) учреждения  на  2021 год   </t>
  </si>
  <si>
    <t>«29» декабря  2018 года</t>
  </si>
  <si>
    <t>Е.А. Кузнецова</t>
  </si>
  <si>
    <t>субсидии представляемые в соответствии с абзатцем вторым пункта 1 статьи 78,1 Бюджетного Кодекса Российской Федерации*</t>
  </si>
  <si>
    <t>Муниципальная программа «Участие в организации временного трудоустройства несовершеннолетних в возрасте от 14 до 18 лет в свободное от учебы время» на 2019-2021 годы Подпрограмма «Организация и стимулирование интеграции несовершеннолетних в возрасте от 14 до 18 лет в трудовую деятельность»</t>
  </si>
  <si>
    <t>основное мероприятие «Трудоустройство несовершеннолетних в свободное от учебы время в муниципальных учреждениях»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</si>
</sst>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b/>
      <sz val="14"/>
      <color indexed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4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20"/>
      <name val="Arial Cyr"/>
      <family val="0"/>
    </font>
    <font>
      <sz val="8"/>
      <color indexed="20"/>
      <name val="Times New Roman"/>
      <family val="1"/>
    </font>
    <font>
      <b/>
      <sz val="12"/>
      <color indexed="20"/>
      <name val="Times New Roman"/>
      <family val="1"/>
    </font>
    <font>
      <i/>
      <sz val="10"/>
      <color indexed="20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1" fillId="24" borderId="0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" fillId="0" borderId="0" xfId="0" applyFont="1" applyFill="1" applyAlignment="1">
      <alignment vertical="justify"/>
    </xf>
    <xf numFmtId="0" fontId="21" fillId="0" borderId="0" xfId="0" applyFont="1" applyFill="1" applyAlignment="1">
      <alignment horizontal="right" vertical="justify" wrapText="1"/>
    </xf>
    <xf numFmtId="0" fontId="21" fillId="0" borderId="11" xfId="0" applyFont="1" applyFill="1" applyBorder="1" applyAlignment="1">
      <alignment horizontal="center" vertical="justify" wrapText="1"/>
    </xf>
    <xf numFmtId="0" fontId="21" fillId="0" borderId="0" xfId="0" applyFont="1" applyFill="1" applyAlignment="1">
      <alignment vertical="justify" wrapText="1"/>
    </xf>
    <xf numFmtId="0" fontId="21" fillId="0" borderId="0" xfId="0" applyFont="1" applyFill="1" applyAlignment="1">
      <alignment vertical="justify"/>
    </xf>
    <xf numFmtId="4" fontId="30" fillId="0" borderId="0" xfId="0" applyNumberFormat="1" applyFont="1" applyFill="1" applyAlignment="1">
      <alignment/>
    </xf>
    <xf numFmtId="4" fontId="31" fillId="0" borderId="13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 wrapText="1"/>
    </xf>
    <xf numFmtId="4" fontId="31" fillId="25" borderId="14" xfId="0" applyNumberFormat="1" applyFont="1" applyFill="1" applyBorder="1" applyAlignment="1">
      <alignment horizontal="center"/>
    </xf>
    <xf numFmtId="4" fontId="32" fillId="0" borderId="13" xfId="0" applyNumberFormat="1" applyFont="1" applyBorder="1" applyAlignment="1">
      <alignment vertical="top" wrapText="1"/>
    </xf>
    <xf numFmtId="4" fontId="30" fillId="0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Border="1" applyAlignment="1">
      <alignment vertical="top" wrapText="1"/>
    </xf>
    <xf numFmtId="4" fontId="30" fillId="0" borderId="13" xfId="0" applyNumberFormat="1" applyFont="1" applyBorder="1" applyAlignment="1">
      <alignment horizontal="center" vertical="top" wrapText="1"/>
    </xf>
    <xf numFmtId="4" fontId="30" fillId="0" borderId="15" xfId="0" applyNumberFormat="1" applyFont="1" applyBorder="1" applyAlignment="1">
      <alignment horizontal="center"/>
    </xf>
    <xf numFmtId="4" fontId="31" fillId="25" borderId="14" xfId="0" applyNumberFormat="1" applyFont="1" applyFill="1" applyBorder="1" applyAlignment="1">
      <alignment horizontal="center" vertical="center"/>
    </xf>
    <xf numFmtId="4" fontId="31" fillId="4" borderId="15" xfId="0" applyNumberFormat="1" applyFont="1" applyFill="1" applyBorder="1" applyAlignment="1">
      <alignment horizontal="center"/>
    </xf>
    <xf numFmtId="4" fontId="32" fillId="0" borderId="13" xfId="0" applyNumberFormat="1" applyFont="1" applyBorder="1" applyAlignment="1">
      <alignment/>
    </xf>
    <xf numFmtId="4" fontId="30" fillId="4" borderId="14" xfId="0" applyNumberFormat="1" applyFont="1" applyFill="1" applyBorder="1" applyAlignment="1">
      <alignment horizontal="center"/>
    </xf>
    <xf numFmtId="4" fontId="31" fillId="4" borderId="14" xfId="0" applyNumberFormat="1" applyFont="1" applyFill="1" applyBorder="1" applyAlignment="1">
      <alignment horizontal="center" vertical="center"/>
    </xf>
    <xf numFmtId="4" fontId="31" fillId="25" borderId="13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Border="1" applyAlignment="1">
      <alignment vertical="top" wrapText="1"/>
    </xf>
    <xf numFmtId="4" fontId="31" fillId="6" borderId="13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Border="1" applyAlignment="1">
      <alignment vertical="top" wrapText="1"/>
    </xf>
    <xf numFmtId="4" fontId="30" fillId="0" borderId="14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/>
    </xf>
    <xf numFmtId="4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/>
    </xf>
    <xf numFmtId="4" fontId="30" fillId="0" borderId="11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/>
    </xf>
    <xf numFmtId="4" fontId="30" fillId="0" borderId="11" xfId="0" applyNumberFormat="1" applyFont="1" applyFill="1" applyBorder="1" applyAlignment="1">
      <alignment horizontal="center"/>
    </xf>
    <xf numFmtId="4" fontId="31" fillId="0" borderId="13" xfId="0" applyNumberFormat="1" applyFont="1" applyBorder="1" applyAlignment="1">
      <alignment horizontal="center" vertical="top" wrapText="1"/>
    </xf>
    <xf numFmtId="4" fontId="30" fillId="0" borderId="15" xfId="0" applyNumberFormat="1" applyFont="1" applyBorder="1" applyAlignment="1">
      <alignment horizontal="center" wrapText="1"/>
    </xf>
    <xf numFmtId="4" fontId="31" fillId="0" borderId="16" xfId="0" applyNumberFormat="1" applyFont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 wrapText="1"/>
    </xf>
    <xf numFmtId="49" fontId="31" fillId="25" borderId="13" xfId="0" applyNumberFormat="1" applyFont="1" applyFill="1" applyBorder="1" applyAlignment="1">
      <alignment horizontal="center" vertical="top" wrapText="1"/>
    </xf>
    <xf numFmtId="4" fontId="31" fillId="25" borderId="13" xfId="0" applyNumberFormat="1" applyFont="1" applyFill="1" applyBorder="1" applyAlignment="1">
      <alignment horizontal="center"/>
    </xf>
    <xf numFmtId="2" fontId="31" fillId="25" borderId="13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49" fontId="31" fillId="0" borderId="13" xfId="0" applyNumberFormat="1" applyFont="1" applyFill="1" applyBorder="1" applyAlignment="1">
      <alignment horizontal="center" vertical="top" wrapText="1"/>
    </xf>
    <xf numFmtId="4" fontId="31" fillId="0" borderId="14" xfId="0" applyNumberFormat="1" applyFont="1" applyFill="1" applyBorder="1" applyAlignment="1">
      <alignment horizontal="center"/>
    </xf>
    <xf numFmtId="4" fontId="31" fillId="0" borderId="14" xfId="0" applyNumberFormat="1" applyFont="1" applyBorder="1" applyAlignment="1">
      <alignment horizontal="center" vertical="top" wrapText="1"/>
    </xf>
    <xf numFmtId="4" fontId="31" fillId="0" borderId="13" xfId="0" applyNumberFormat="1" applyFont="1" applyBorder="1" applyAlignment="1">
      <alignment/>
    </xf>
    <xf numFmtId="4" fontId="31" fillId="0" borderId="13" xfId="0" applyNumberFormat="1" applyFont="1" applyBorder="1" applyAlignment="1">
      <alignment horizontal="center"/>
    </xf>
    <xf numFmtId="2" fontId="31" fillId="0" borderId="13" xfId="0" applyNumberFormat="1" applyFont="1" applyBorder="1" applyAlignment="1">
      <alignment horizontal="center"/>
    </xf>
    <xf numFmtId="0" fontId="30" fillId="0" borderId="0" xfId="0" applyFont="1" applyAlignment="1">
      <alignment horizontal="left" indent="1"/>
    </xf>
    <xf numFmtId="49" fontId="31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Border="1" applyAlignment="1">
      <alignment/>
    </xf>
    <xf numFmtId="4" fontId="30" fillId="0" borderId="13" xfId="0" applyNumberFormat="1" applyFont="1" applyBorder="1" applyAlignment="1">
      <alignment horizontal="center"/>
    </xf>
    <xf numFmtId="2" fontId="30" fillId="0" borderId="13" xfId="0" applyNumberFormat="1" applyFont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" fontId="30" fillId="0" borderId="17" xfId="0" applyNumberFormat="1" applyFont="1" applyFill="1" applyBorder="1" applyAlignment="1">
      <alignment horizontal="center"/>
    </xf>
    <xf numFmtId="4" fontId="30" fillId="0" borderId="17" xfId="0" applyNumberFormat="1" applyFont="1" applyBorder="1" applyAlignment="1">
      <alignment horizontal="center" wrapText="1"/>
    </xf>
    <xf numFmtId="2" fontId="30" fillId="0" borderId="15" xfId="0" applyNumberFormat="1" applyFont="1" applyBorder="1" applyAlignment="1">
      <alignment horizontal="center"/>
    </xf>
    <xf numFmtId="4" fontId="31" fillId="25" borderId="13" xfId="0" applyNumberFormat="1" applyFont="1" applyFill="1" applyBorder="1" applyAlignment="1">
      <alignment horizontal="center" vertical="center"/>
    </xf>
    <xf numFmtId="4" fontId="31" fillId="0" borderId="0" xfId="0" applyNumberFormat="1" applyFont="1" applyAlignment="1">
      <alignment/>
    </xf>
    <xf numFmtId="49" fontId="31" fillId="4" borderId="15" xfId="0" applyNumberFormat="1" applyFont="1" applyFill="1" applyBorder="1" applyAlignment="1">
      <alignment horizontal="center" vertical="top" wrapText="1"/>
    </xf>
    <xf numFmtId="4" fontId="31" fillId="4" borderId="17" xfId="0" applyNumberFormat="1" applyFont="1" applyFill="1" applyBorder="1" applyAlignment="1">
      <alignment horizontal="center"/>
    </xf>
    <xf numFmtId="4" fontId="31" fillId="4" borderId="17" xfId="0" applyNumberFormat="1" applyFont="1" applyFill="1" applyBorder="1" applyAlignment="1">
      <alignment horizontal="center" wrapText="1"/>
    </xf>
    <xf numFmtId="2" fontId="31" fillId="4" borderId="15" xfId="0" applyNumberFormat="1" applyFont="1" applyFill="1" applyBorder="1" applyAlignment="1">
      <alignment horizontal="center"/>
    </xf>
    <xf numFmtId="49" fontId="31" fillId="4" borderId="13" xfId="0" applyNumberFormat="1" applyFont="1" applyFill="1" applyBorder="1" applyAlignment="1">
      <alignment horizontal="center" vertical="top" wrapText="1"/>
    </xf>
    <xf numFmtId="49" fontId="30" fillId="4" borderId="13" xfId="0" applyNumberFormat="1" applyFont="1" applyFill="1" applyBorder="1" applyAlignment="1">
      <alignment horizontal="center" vertical="top" wrapText="1"/>
    </xf>
    <xf numFmtId="4" fontId="30" fillId="0" borderId="14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/>
    </xf>
    <xf numFmtId="4" fontId="31" fillId="0" borderId="13" xfId="0" applyNumberFormat="1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/>
    </xf>
    <xf numFmtId="4" fontId="31" fillId="25" borderId="14" xfId="0" applyNumberFormat="1" applyFont="1" applyFill="1" applyBorder="1" applyAlignment="1">
      <alignment horizontal="center" vertical="center" wrapText="1"/>
    </xf>
    <xf numFmtId="2" fontId="31" fillId="25" borderId="13" xfId="0" applyNumberFormat="1" applyFont="1" applyFill="1" applyBorder="1" applyAlignment="1">
      <alignment horizontal="center" vertical="center" wrapText="1"/>
    </xf>
    <xf numFmtId="49" fontId="31" fillId="6" borderId="13" xfId="0" applyNumberFormat="1" applyFont="1" applyFill="1" applyBorder="1" applyAlignment="1">
      <alignment horizontal="center" vertical="top" wrapText="1"/>
    </xf>
    <xf numFmtId="4" fontId="31" fillId="6" borderId="14" xfId="0" applyNumberFormat="1" applyFont="1" applyFill="1" applyBorder="1" applyAlignment="1">
      <alignment horizontal="center" vertical="center"/>
    </xf>
    <xf numFmtId="4" fontId="31" fillId="6" borderId="14" xfId="0" applyNumberFormat="1" applyFont="1" applyFill="1" applyBorder="1" applyAlignment="1">
      <alignment horizontal="center" vertical="center" wrapText="1"/>
    </xf>
    <xf numFmtId="4" fontId="31" fillId="6" borderId="13" xfId="0" applyNumberFormat="1" applyFont="1" applyFill="1" applyBorder="1" applyAlignment="1">
      <alignment horizontal="center" vertical="center"/>
    </xf>
    <xf numFmtId="2" fontId="31" fillId="6" borderId="13" xfId="0" applyNumberFormat="1" applyFont="1" applyFill="1" applyBorder="1" applyAlignment="1">
      <alignment horizontal="center" vertical="center"/>
    </xf>
    <xf numFmtId="2" fontId="31" fillId="6" borderId="15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top" wrapText="1"/>
    </xf>
    <xf numFmtId="4" fontId="31" fillId="0" borderId="18" xfId="0" applyNumberFormat="1" applyFont="1" applyFill="1" applyBorder="1" applyAlignment="1">
      <alignment horizontal="center"/>
    </xf>
    <xf numFmtId="4" fontId="31" fillId="0" borderId="18" xfId="0" applyNumberFormat="1" applyFont="1" applyBorder="1" applyAlignment="1">
      <alignment horizontal="center" vertical="top" wrapText="1"/>
    </xf>
    <xf numFmtId="4" fontId="31" fillId="0" borderId="16" xfId="0" applyNumberFormat="1" applyFont="1" applyFill="1" applyBorder="1" applyAlignment="1">
      <alignment horizontal="center"/>
    </xf>
    <xf numFmtId="2" fontId="31" fillId="0" borderId="16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justify" vertical="top" wrapText="1"/>
    </xf>
    <xf numFmtId="49" fontId="31" fillId="0" borderId="0" xfId="0" applyNumberFormat="1" applyFont="1" applyFill="1" applyBorder="1" applyAlignment="1">
      <alignment horizontal="center" vertical="top" wrapText="1"/>
    </xf>
    <xf numFmtId="4" fontId="31" fillId="0" borderId="0" xfId="0" applyNumberFormat="1" applyFont="1" applyFill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4" fontId="30" fillId="4" borderId="14" xfId="0" applyNumberFormat="1" applyFont="1" applyFill="1" applyBorder="1" applyAlignment="1">
      <alignment horizontal="center" vertical="top" wrapText="1"/>
    </xf>
    <xf numFmtId="4" fontId="31" fillId="4" borderId="14" xfId="0" applyNumberFormat="1" applyFont="1" applyFill="1" applyBorder="1" applyAlignment="1">
      <alignment horizontal="center" vertical="center" wrapText="1"/>
    </xf>
    <xf numFmtId="2" fontId="31" fillId="25" borderId="13" xfId="0" applyNumberFormat="1" applyFont="1" applyFill="1" applyBorder="1" applyAlignment="1">
      <alignment horizontal="center" vertical="center"/>
    </xf>
    <xf numFmtId="2" fontId="31" fillId="7" borderId="15" xfId="0" applyNumberFormat="1" applyFont="1" applyFill="1" applyBorder="1" applyAlignment="1">
      <alignment horizontal="center"/>
    </xf>
    <xf numFmtId="2" fontId="30" fillId="7" borderId="13" xfId="0" applyNumberFormat="1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30" fillId="0" borderId="14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Fill="1" applyBorder="1" applyAlignment="1">
      <alignment vertical="top" wrapText="1"/>
    </xf>
    <xf numFmtId="4" fontId="31" fillId="0" borderId="0" xfId="0" applyNumberFormat="1" applyFont="1" applyFill="1" applyBorder="1" applyAlignment="1">
      <alignment horizontal="center" vertical="top" wrapText="1"/>
    </xf>
    <xf numFmtId="4" fontId="24" fillId="0" borderId="14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0" fontId="22" fillId="0" borderId="13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3" fillId="25" borderId="13" xfId="0" applyFont="1" applyFill="1" applyBorder="1" applyAlignment="1">
      <alignment wrapText="1"/>
    </xf>
    <xf numFmtId="0" fontId="23" fillId="25" borderId="14" xfId="0" applyFont="1" applyFill="1" applyBorder="1" applyAlignment="1">
      <alignment wrapText="1"/>
    </xf>
    <xf numFmtId="4" fontId="24" fillId="25" borderId="14" xfId="0" applyNumberFormat="1" applyFont="1" applyFill="1" applyBorder="1" applyAlignment="1">
      <alignment horizontal="center" vertical="top" wrapText="1"/>
    </xf>
    <xf numFmtId="4" fontId="24" fillId="25" borderId="10" xfId="0" applyNumberFormat="1" applyFont="1" applyFill="1" applyBorder="1" applyAlignment="1">
      <alignment horizontal="center" vertical="top" wrapText="1"/>
    </xf>
    <xf numFmtId="4" fontId="25" fillId="25" borderId="14" xfId="0" applyNumberFormat="1" applyFont="1" applyFill="1" applyBorder="1" applyAlignment="1">
      <alignment horizontal="center" vertical="top" wrapText="1"/>
    </xf>
    <xf numFmtId="4" fontId="25" fillId="25" borderId="10" xfId="0" applyNumberFormat="1" applyFont="1" applyFill="1" applyBorder="1" applyAlignment="1">
      <alignment horizontal="center" vertical="top" wrapText="1"/>
    </xf>
    <xf numFmtId="0" fontId="23" fillId="25" borderId="14" xfId="0" applyFont="1" applyFill="1" applyBorder="1" applyAlignment="1">
      <alignment horizontal="center" wrapText="1"/>
    </xf>
    <xf numFmtId="0" fontId="23" fillId="25" borderId="10" xfId="0" applyFont="1" applyFill="1" applyBorder="1" applyAlignment="1">
      <alignment horizontal="center" wrapText="1"/>
    </xf>
    <xf numFmtId="0" fontId="23" fillId="25" borderId="2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23" fillId="25" borderId="13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22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/>
    </xf>
    <xf numFmtId="0" fontId="1" fillId="0" borderId="13" xfId="0" applyFont="1" applyFill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14" fontId="1" fillId="0" borderId="2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" fontId="22" fillId="24" borderId="14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20" xfId="0" applyFont="1" applyFill="1" applyBorder="1" applyAlignment="1">
      <alignment horizontal="center" wrapText="1"/>
    </xf>
    <xf numFmtId="0" fontId="22" fillId="24" borderId="24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0" fontId="22" fillId="24" borderId="2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right"/>
    </xf>
    <xf numFmtId="0" fontId="1" fillId="24" borderId="24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  <xf numFmtId="0" fontId="1" fillId="24" borderId="20" xfId="0" applyFont="1" applyFill="1" applyBorder="1" applyAlignment="1">
      <alignment horizontal="left" wrapText="1"/>
    </xf>
    <xf numFmtId="0" fontId="1" fillId="24" borderId="25" xfId="0" applyFont="1" applyFill="1" applyBorder="1" applyAlignment="1">
      <alignment horizontal="left" wrapText="1"/>
    </xf>
    <xf numFmtId="0" fontId="1" fillId="24" borderId="26" xfId="0" applyFont="1" applyFill="1" applyBorder="1" applyAlignment="1">
      <alignment horizontal="left" wrapText="1"/>
    </xf>
    <xf numFmtId="0" fontId="1" fillId="24" borderId="27" xfId="0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2" fillId="8" borderId="13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4" fontId="29" fillId="25" borderId="14" xfId="0" applyNumberFormat="1" applyFont="1" applyFill="1" applyBorder="1" applyAlignment="1">
      <alignment horizontal="center" vertical="top" wrapText="1"/>
    </xf>
    <xf numFmtId="4" fontId="29" fillId="25" borderId="10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justify"/>
    </xf>
    <xf numFmtId="0" fontId="30" fillId="0" borderId="14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20" xfId="0" applyFont="1" applyFill="1" applyBorder="1" applyAlignment="1">
      <alignment horizontal="left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30" fillId="6" borderId="1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0" fillId="0" borderId="19" xfId="0" applyFont="1" applyFill="1" applyBorder="1" applyAlignment="1">
      <alignment horizontal="center" wrapText="1"/>
    </xf>
    <xf numFmtId="0" fontId="30" fillId="6" borderId="14" xfId="0" applyFont="1" applyFill="1" applyBorder="1" applyAlignment="1">
      <alignment horizontal="center" wrapText="1"/>
    </xf>
    <xf numFmtId="0" fontId="30" fillId="6" borderId="10" xfId="0" applyFont="1" applyFill="1" applyBorder="1" applyAlignment="1">
      <alignment horizontal="center" wrapText="1"/>
    </xf>
    <xf numFmtId="0" fontId="30" fillId="6" borderId="20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 wrapText="1"/>
    </xf>
    <xf numFmtId="0" fontId="30" fillId="25" borderId="14" xfId="0" applyFont="1" applyFill="1" applyBorder="1" applyAlignment="1">
      <alignment horizontal="center" wrapText="1"/>
    </xf>
    <xf numFmtId="0" fontId="30" fillId="25" borderId="10" xfId="0" applyFont="1" applyFill="1" applyBorder="1" applyAlignment="1">
      <alignment horizontal="center" wrapText="1"/>
    </xf>
    <xf numFmtId="0" fontId="30" fillId="25" borderId="20" xfId="0" applyFont="1" applyFill="1" applyBorder="1" applyAlignment="1">
      <alignment horizontal="center" wrapText="1"/>
    </xf>
    <xf numFmtId="0" fontId="30" fillId="4" borderId="14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 horizontal="center" wrapText="1"/>
    </xf>
    <xf numFmtId="0" fontId="30" fillId="4" borderId="20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left" vertical="top" wrapText="1"/>
    </xf>
    <xf numFmtId="0" fontId="30" fillId="0" borderId="22" xfId="0" applyFont="1" applyFill="1" applyBorder="1" applyAlignment="1">
      <alignment horizontal="left" vertical="top" wrapText="1"/>
    </xf>
    <xf numFmtId="0" fontId="31" fillId="25" borderId="14" xfId="0" applyFont="1" applyFill="1" applyBorder="1" applyAlignment="1">
      <alignment horizontal="left" vertical="top" wrapText="1"/>
    </xf>
    <xf numFmtId="0" fontId="31" fillId="25" borderId="10" xfId="0" applyFont="1" applyFill="1" applyBorder="1" applyAlignment="1">
      <alignment horizontal="left" vertical="top" wrapText="1"/>
    </xf>
    <xf numFmtId="0" fontId="31" fillId="25" borderId="20" xfId="0" applyFont="1" applyFill="1" applyBorder="1" applyAlignment="1">
      <alignment horizontal="left" vertical="top" wrapText="1"/>
    </xf>
    <xf numFmtId="0" fontId="30" fillId="4" borderId="17" xfId="0" applyFont="1" applyFill="1" applyBorder="1" applyAlignment="1">
      <alignment horizontal="center" wrapText="1"/>
    </xf>
    <xf numFmtId="0" fontId="30" fillId="4" borderId="21" xfId="0" applyFont="1" applyFill="1" applyBorder="1" applyAlignment="1">
      <alignment horizontal="center" wrapText="1"/>
    </xf>
    <xf numFmtId="0" fontId="30" fillId="4" borderId="22" xfId="0" applyFont="1" applyFill="1" applyBorder="1" applyAlignment="1">
      <alignment horizontal="center" wrapText="1"/>
    </xf>
    <xf numFmtId="0" fontId="31" fillId="25" borderId="14" xfId="0" applyFont="1" applyFill="1" applyBorder="1" applyAlignment="1">
      <alignment horizontal="center" vertical="top" wrapText="1"/>
    </xf>
    <xf numFmtId="0" fontId="31" fillId="25" borderId="10" xfId="0" applyFont="1" applyFill="1" applyBorder="1" applyAlignment="1">
      <alignment horizontal="center" vertical="top" wrapText="1"/>
    </xf>
    <xf numFmtId="0" fontId="31" fillId="25" borderId="20" xfId="0" applyFont="1" applyFill="1" applyBorder="1" applyAlignment="1">
      <alignment horizontal="center" vertical="top" wrapText="1"/>
    </xf>
    <xf numFmtId="4" fontId="31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" fontId="31" fillId="0" borderId="2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0" fontId="34" fillId="0" borderId="11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4" fontId="31" fillId="0" borderId="23" xfId="0" applyNumberFormat="1" applyFont="1" applyFill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28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6"/>
  <sheetViews>
    <sheetView zoomScale="60" zoomScaleNormal="60" workbookViewId="0" topLeftCell="A10">
      <selection activeCell="Y90" sqref="Y90"/>
    </sheetView>
  </sheetViews>
  <sheetFormatPr defaultColWidth="9.00390625" defaultRowHeight="12.75"/>
  <cols>
    <col min="1" max="1" width="15.625" style="2" customWidth="1"/>
    <col min="2" max="2" width="14.0039062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14.875" style="2" customWidth="1"/>
    <col min="9" max="9" width="5.125" style="2" customWidth="1"/>
    <col min="10" max="10" width="5.875" style="2" customWidth="1"/>
    <col min="11" max="11" width="4.125" style="2" customWidth="1"/>
    <col min="12" max="12" width="4.00390625" style="2" customWidth="1"/>
    <col min="13" max="13" width="8.125" style="2" customWidth="1"/>
    <col min="14" max="14" width="2.75390625" style="2" customWidth="1"/>
    <col min="15" max="15" width="7.75390625" style="2" customWidth="1"/>
    <col min="16" max="16" width="10.375" style="1" customWidth="1"/>
    <col min="17" max="17" width="6.125" style="1" customWidth="1"/>
    <col min="18" max="18" width="11.875" style="1" customWidth="1"/>
    <col min="19" max="19" width="11.25390625" style="1" customWidth="1"/>
    <col min="20" max="20" width="4.625" style="1" customWidth="1"/>
    <col min="21" max="21" width="4.75390625" style="1" customWidth="1"/>
    <col min="22" max="22" width="8.125" style="1" customWidth="1"/>
    <col min="23" max="16384" width="9.125" style="1" customWidth="1"/>
  </cols>
  <sheetData>
    <row r="1" spans="14:22" ht="18.75">
      <c r="N1" s="6"/>
      <c r="O1" s="6"/>
      <c r="P1" s="7"/>
      <c r="Q1" s="7"/>
      <c r="R1" s="7"/>
      <c r="S1" s="7"/>
      <c r="T1" s="7"/>
      <c r="U1" s="7"/>
      <c r="V1" s="7"/>
    </row>
    <row r="2" spans="14:22" ht="18.75">
      <c r="N2" s="206" t="s">
        <v>5</v>
      </c>
      <c r="O2" s="206"/>
      <c r="P2" s="206"/>
      <c r="Q2" s="206"/>
      <c r="R2" s="206"/>
      <c r="S2" s="206"/>
      <c r="T2" s="206"/>
      <c r="U2" s="206"/>
      <c r="V2" s="206"/>
    </row>
    <row r="3" spans="14:22" ht="18.75" customHeight="1">
      <c r="N3" s="210" t="s">
        <v>58</v>
      </c>
      <c r="O3" s="210"/>
      <c r="P3" s="210"/>
      <c r="Q3" s="210"/>
      <c r="R3" s="210"/>
      <c r="S3" s="210"/>
      <c r="T3" s="210"/>
      <c r="U3" s="210"/>
      <c r="V3" s="210"/>
    </row>
    <row r="4" spans="14:22" ht="6.75" customHeight="1">
      <c r="N4" s="210"/>
      <c r="O4" s="210"/>
      <c r="P4" s="210"/>
      <c r="Q4" s="210"/>
      <c r="R4" s="210"/>
      <c r="S4" s="210"/>
      <c r="T4" s="210"/>
      <c r="U4" s="210"/>
      <c r="V4" s="210"/>
    </row>
    <row r="5" spans="14:22" ht="33" customHeight="1">
      <c r="N5" s="211"/>
      <c r="O5" s="211"/>
      <c r="P5" s="211"/>
      <c r="Q5" s="211"/>
      <c r="R5" s="211"/>
      <c r="S5" s="211"/>
      <c r="T5" s="211"/>
      <c r="U5" s="211"/>
      <c r="V5" s="211"/>
    </row>
    <row r="6" spans="14:22" ht="18.75">
      <c r="N6" s="207" t="s">
        <v>6</v>
      </c>
      <c r="O6" s="207"/>
      <c r="P6" s="207"/>
      <c r="Q6" s="207"/>
      <c r="R6" s="207"/>
      <c r="S6" s="207"/>
      <c r="T6" s="207"/>
      <c r="U6" s="207"/>
      <c r="V6" s="207"/>
    </row>
    <row r="7" spans="1:22" ht="18.75">
      <c r="A7" s="6"/>
      <c r="B7" s="6"/>
      <c r="C7" s="6"/>
      <c r="N7" s="208"/>
      <c r="O7" s="208"/>
      <c r="P7" s="208"/>
      <c r="Q7" s="208"/>
      <c r="R7" s="9"/>
      <c r="S7" s="209" t="s">
        <v>57</v>
      </c>
      <c r="T7" s="209"/>
      <c r="U7" s="209"/>
      <c r="V7" s="209"/>
    </row>
    <row r="8" spans="1:22" ht="18.75">
      <c r="A8" s="6"/>
      <c r="B8" s="6"/>
      <c r="C8" s="6"/>
      <c r="N8" s="207" t="s">
        <v>7</v>
      </c>
      <c r="O8" s="207"/>
      <c r="P8" s="207"/>
      <c r="Q8" s="207"/>
      <c r="R8" s="8"/>
      <c r="S8" s="212" t="s">
        <v>8</v>
      </c>
      <c r="T8" s="212"/>
      <c r="U8" s="212"/>
      <c r="V8" s="212"/>
    </row>
    <row r="9" spans="9:21" ht="18.75">
      <c r="I9" s="10"/>
      <c r="N9" s="11" t="s">
        <v>0</v>
      </c>
      <c r="O9" s="4">
        <v>29</v>
      </c>
      <c r="P9" s="12" t="s">
        <v>1</v>
      </c>
      <c r="Q9" s="209" t="s">
        <v>209</v>
      </c>
      <c r="R9" s="209"/>
      <c r="S9" s="13">
        <v>2018</v>
      </c>
      <c r="T9" s="9" t="s">
        <v>9</v>
      </c>
      <c r="U9" s="14"/>
    </row>
    <row r="10" spans="9:21" ht="18.75">
      <c r="I10" s="10"/>
      <c r="N10" s="11"/>
      <c r="O10" s="5"/>
      <c r="P10" s="15"/>
      <c r="Q10" s="8"/>
      <c r="R10" s="8"/>
      <c r="S10" s="13"/>
      <c r="T10" s="16"/>
      <c r="U10" s="14"/>
    </row>
    <row r="11" spans="14:22" ht="18.75">
      <c r="N11" s="11"/>
      <c r="O11" s="17"/>
      <c r="P11" s="18"/>
      <c r="Q11" s="16"/>
      <c r="R11" s="16"/>
      <c r="S11" s="16"/>
      <c r="T11" s="16"/>
      <c r="U11" s="16"/>
      <c r="V11" s="14"/>
    </row>
    <row r="12" spans="1:24" ht="42.75" customHeight="1">
      <c r="A12" s="190" t="s">
        <v>211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38"/>
      <c r="U12" s="38"/>
      <c r="V12" s="38"/>
      <c r="W12" s="38"/>
      <c r="X12" s="19"/>
    </row>
    <row r="13" spans="15:22" ht="18.75">
      <c r="O13" s="11"/>
      <c r="P13" s="15"/>
      <c r="Q13" s="19"/>
      <c r="R13" s="18"/>
      <c r="S13" s="20" t="s">
        <v>2</v>
      </c>
      <c r="T13" s="148"/>
      <c r="U13" s="148"/>
      <c r="V13" s="148"/>
    </row>
    <row r="14" spans="3:22" ht="28.5" customHeight="1">
      <c r="C14" s="11"/>
      <c r="D14" s="21"/>
      <c r="E14" s="40" t="s">
        <v>0</v>
      </c>
      <c r="F14" s="41">
        <v>29</v>
      </c>
      <c r="G14" s="42" t="s">
        <v>1</v>
      </c>
      <c r="H14" s="41" t="s">
        <v>209</v>
      </c>
      <c r="I14" s="40">
        <v>20</v>
      </c>
      <c r="J14" s="41">
        <v>18</v>
      </c>
      <c r="K14" s="43" t="s">
        <v>9</v>
      </c>
      <c r="L14" s="39"/>
      <c r="O14" s="11"/>
      <c r="P14" s="15"/>
      <c r="Q14" s="19"/>
      <c r="R14" s="18"/>
      <c r="S14" s="22"/>
      <c r="T14" s="187"/>
      <c r="U14" s="188"/>
      <c r="V14" s="189"/>
    </row>
    <row r="15" spans="1:22" ht="36" customHeight="1">
      <c r="A15" s="149" t="s">
        <v>10</v>
      </c>
      <c r="B15" s="149"/>
      <c r="C15" s="149"/>
      <c r="D15" s="152" t="s">
        <v>59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23" t="s">
        <v>3</v>
      </c>
      <c r="T15" s="191">
        <v>6454048318</v>
      </c>
      <c r="U15" s="192"/>
      <c r="V15" s="193"/>
    </row>
    <row r="16" spans="1:22" ht="39" customHeight="1">
      <c r="A16" s="149" t="s">
        <v>11</v>
      </c>
      <c r="B16" s="149"/>
      <c r="C16" s="149"/>
      <c r="D16" s="152" t="s">
        <v>60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23" t="s">
        <v>161</v>
      </c>
      <c r="T16" s="197">
        <v>645401001</v>
      </c>
      <c r="U16" s="198"/>
      <c r="V16" s="199"/>
    </row>
    <row r="17" spans="1:22" ht="18.75">
      <c r="A17" s="24"/>
      <c r="B17" s="24"/>
      <c r="C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6"/>
      <c r="R17" s="27"/>
      <c r="S17" s="20"/>
      <c r="T17" s="183"/>
      <c r="U17" s="184"/>
      <c r="V17" s="185"/>
    </row>
    <row r="18" spans="1:22" ht="18.75">
      <c r="A18" s="149" t="s">
        <v>4</v>
      </c>
      <c r="B18" s="149"/>
      <c r="C18" s="149"/>
      <c r="D18" s="152" t="s">
        <v>50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20"/>
      <c r="T18" s="157"/>
      <c r="U18" s="154"/>
      <c r="V18" s="153"/>
    </row>
    <row r="19" spans="1:22" ht="18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"/>
      <c r="Q19" s="28"/>
      <c r="R19" s="29"/>
      <c r="T19" s="183"/>
      <c r="U19" s="184"/>
      <c r="V19" s="185"/>
    </row>
    <row r="20" spans="1:22" ht="18.75">
      <c r="A20" s="149" t="s">
        <v>12</v>
      </c>
      <c r="B20" s="149"/>
      <c r="C20" s="149"/>
      <c r="D20" s="150" t="s">
        <v>61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T20" s="186"/>
      <c r="U20" s="155"/>
      <c r="V20" s="156"/>
    </row>
    <row r="21" spans="1:22" ht="37.5" customHeight="1">
      <c r="A21" s="149"/>
      <c r="B21" s="149"/>
      <c r="C21" s="149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T21" s="157"/>
      <c r="U21" s="154"/>
      <c r="V21" s="153"/>
    </row>
    <row r="22" spans="1:22" ht="18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8"/>
      <c r="Q22" s="28"/>
      <c r="R22" s="29"/>
      <c r="T22" s="191"/>
      <c r="U22" s="192"/>
      <c r="V22" s="193"/>
    </row>
    <row r="23" spans="1:22" ht="18.75">
      <c r="A23" s="149" t="s">
        <v>13</v>
      </c>
      <c r="B23" s="149"/>
      <c r="C23" s="149"/>
      <c r="D23" s="150" t="s">
        <v>56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T23" s="194"/>
      <c r="U23" s="195"/>
      <c r="V23" s="196"/>
    </row>
    <row r="24" spans="1:22" ht="42.75" customHeight="1">
      <c r="A24" s="149"/>
      <c r="B24" s="149"/>
      <c r="C24" s="149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T24" s="197"/>
      <c r="U24" s="198"/>
      <c r="V24" s="199"/>
    </row>
    <row r="25" spans="1:22" ht="11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8"/>
      <c r="Q25" s="28"/>
      <c r="R25" s="29"/>
      <c r="T25" s="183">
        <v>383</v>
      </c>
      <c r="U25" s="184"/>
      <c r="V25" s="185"/>
    </row>
    <row r="26" spans="1:22" ht="15.75" customHeight="1">
      <c r="A26" s="149" t="s">
        <v>14</v>
      </c>
      <c r="B26" s="149"/>
      <c r="C26" s="149"/>
      <c r="D26" s="154" t="s">
        <v>17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7" t="s">
        <v>15</v>
      </c>
      <c r="T26" s="157"/>
      <c r="U26" s="154"/>
      <c r="V26" s="153"/>
    </row>
    <row r="27" spans="4:22" ht="18.75"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7" t="s">
        <v>16</v>
      </c>
      <c r="T27" s="182"/>
      <c r="U27" s="182"/>
      <c r="V27" s="182"/>
    </row>
    <row r="28" spans="1:22" ht="18.75">
      <c r="A28" s="177" t="s">
        <v>48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</row>
    <row r="30" spans="1:22" ht="18.75">
      <c r="A30" s="177" t="s">
        <v>45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</row>
    <row r="31" spans="1:22" ht="16.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</row>
    <row r="32" spans="1:22" ht="120" customHeight="1">
      <c r="A32" s="176" t="s">
        <v>51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</row>
    <row r="33" spans="1:22" ht="35.25" customHeight="1">
      <c r="A33" s="180" t="s">
        <v>46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</row>
    <row r="34" spans="1:22" ht="18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32" customHeight="1">
      <c r="A35" s="176" t="s">
        <v>53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</row>
    <row r="36" spans="1:22" ht="87.75" customHeight="1">
      <c r="A36" s="179" t="s">
        <v>52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</row>
    <row r="37" spans="1:22" ht="18.75">
      <c r="A37" s="177" t="s">
        <v>47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</row>
    <row r="38" spans="1:22" ht="30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</row>
    <row r="39" spans="1:22" ht="183" customHeight="1">
      <c r="A39" s="174" t="s">
        <v>54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</row>
    <row r="40" spans="1:22" ht="88.5" customHeight="1">
      <c r="A40" s="174" t="s">
        <v>55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</row>
    <row r="41" spans="1:22" ht="88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30" customHeight="1">
      <c r="A42" s="203" t="s">
        <v>71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5"/>
      <c r="S42" s="200">
        <v>33078912.79</v>
      </c>
      <c r="T42" s="201"/>
      <c r="U42" s="201"/>
      <c r="V42" s="202"/>
    </row>
    <row r="43" spans="1:22" ht="43.5" customHeight="1">
      <c r="A43" s="213" t="s">
        <v>72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5"/>
      <c r="S43" s="200">
        <v>33078912.79</v>
      </c>
      <c r="T43" s="201"/>
      <c r="U43" s="201"/>
      <c r="V43" s="202"/>
    </row>
    <row r="44" spans="1:22" ht="34.5" customHeight="1">
      <c r="A44" s="222" t="s">
        <v>73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4"/>
      <c r="S44" s="219">
        <v>0</v>
      </c>
      <c r="T44" s="220"/>
      <c r="U44" s="220"/>
      <c r="V44" s="221"/>
    </row>
    <row r="45" spans="1:22" ht="39.75" customHeight="1">
      <c r="A45" s="225" t="s">
        <v>74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4"/>
      <c r="S45" s="219">
        <v>0</v>
      </c>
      <c r="T45" s="220"/>
      <c r="U45" s="220"/>
      <c r="V45" s="221"/>
    </row>
    <row r="46" spans="1:22" ht="24.75" customHeight="1">
      <c r="A46" s="203" t="s">
        <v>75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5"/>
      <c r="S46" s="200">
        <v>33078912.79</v>
      </c>
      <c r="T46" s="201"/>
      <c r="U46" s="201"/>
      <c r="V46" s="202"/>
    </row>
    <row r="47" spans="1:22" ht="24.75" customHeight="1" thickBot="1">
      <c r="A47" s="216" t="s">
        <v>76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8"/>
      <c r="S47" s="200">
        <v>33078912.79</v>
      </c>
      <c r="T47" s="201"/>
      <c r="U47" s="201"/>
      <c r="V47" s="202"/>
    </row>
    <row r="48" spans="1:22" ht="24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2"/>
      <c r="T48" s="32"/>
      <c r="U48" s="32"/>
      <c r="V48" s="32"/>
    </row>
    <row r="49" spans="1:22" ht="18.75" customHeight="1">
      <c r="A49" s="177" t="s">
        <v>62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</row>
    <row r="50" spans="1:22" ht="18.7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</row>
    <row r="52" spans="1:22" ht="37.5" customHeight="1">
      <c r="A52" s="226" t="s">
        <v>19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7"/>
      <c r="Q52" s="227" t="s">
        <v>32</v>
      </c>
      <c r="R52" s="228"/>
      <c r="S52" s="228"/>
      <c r="T52" s="228"/>
      <c r="U52" s="228"/>
      <c r="V52" s="228"/>
    </row>
    <row r="53" spans="1:22" ht="26.25" customHeight="1">
      <c r="A53" s="175" t="s">
        <v>77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1"/>
      <c r="Q53" s="229">
        <v>51509771.43</v>
      </c>
      <c r="R53" s="230"/>
      <c r="S53" s="230"/>
      <c r="T53" s="230"/>
      <c r="U53" s="230"/>
      <c r="V53" s="230"/>
    </row>
    <row r="54" spans="1:22" ht="26.25" customHeight="1">
      <c r="A54" s="163" t="s">
        <v>78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4"/>
      <c r="Q54" s="161">
        <v>33078912.79</v>
      </c>
      <c r="R54" s="162"/>
      <c r="S54" s="162"/>
      <c r="T54" s="162"/>
      <c r="U54" s="162"/>
      <c r="V54" s="162"/>
    </row>
    <row r="55" spans="1:22" ht="26.25" customHeight="1">
      <c r="A55" s="163" t="s">
        <v>79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4"/>
      <c r="Q55" s="161">
        <v>20427083.37</v>
      </c>
      <c r="R55" s="162"/>
      <c r="S55" s="162"/>
      <c r="T55" s="162"/>
      <c r="U55" s="162"/>
      <c r="V55" s="162"/>
    </row>
    <row r="56" spans="1:22" ht="26.25" customHeight="1">
      <c r="A56" s="163" t="s">
        <v>80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4"/>
      <c r="Q56" s="161">
        <v>11996246.63</v>
      </c>
      <c r="R56" s="162"/>
      <c r="S56" s="162"/>
      <c r="T56" s="162"/>
      <c r="U56" s="162"/>
      <c r="V56" s="162"/>
    </row>
    <row r="57" spans="1:22" ht="26.25" customHeight="1">
      <c r="A57" s="163" t="s">
        <v>79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4"/>
      <c r="Q57" s="161">
        <v>267388.79</v>
      </c>
      <c r="R57" s="162"/>
      <c r="S57" s="162"/>
      <c r="T57" s="162"/>
      <c r="U57" s="162"/>
      <c r="V57" s="162"/>
    </row>
    <row r="58" spans="1:22" ht="26.25" customHeight="1">
      <c r="A58" s="175" t="s">
        <v>49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1"/>
      <c r="Q58" s="229">
        <v>582004.43</v>
      </c>
      <c r="R58" s="230"/>
      <c r="S58" s="230"/>
      <c r="T58" s="230"/>
      <c r="U58" s="230"/>
      <c r="V58" s="230"/>
    </row>
    <row r="59" spans="1:22" ht="26.25" customHeight="1">
      <c r="A59" s="163" t="s">
        <v>81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4"/>
      <c r="Q59" s="161">
        <v>582004.43</v>
      </c>
      <c r="R59" s="162"/>
      <c r="S59" s="162"/>
      <c r="T59" s="162"/>
      <c r="U59" s="162"/>
      <c r="V59" s="162"/>
    </row>
    <row r="60" spans="1:22" ht="26.25" customHeight="1">
      <c r="A60" s="163" t="s">
        <v>82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4"/>
      <c r="Q60" s="161">
        <v>582004.43</v>
      </c>
      <c r="R60" s="162"/>
      <c r="S60" s="162"/>
      <c r="T60" s="162"/>
      <c r="U60" s="162"/>
      <c r="V60" s="162"/>
    </row>
    <row r="61" spans="1:22" ht="26.25" customHeight="1">
      <c r="A61" s="163" t="s">
        <v>83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4"/>
      <c r="Q61" s="161"/>
      <c r="R61" s="162"/>
      <c r="S61" s="162"/>
      <c r="T61" s="162"/>
      <c r="U61" s="162"/>
      <c r="V61" s="162"/>
    </row>
    <row r="62" spans="1:22" ht="26.25" customHeight="1">
      <c r="A62" s="163" t="s">
        <v>33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4"/>
      <c r="Q62" s="161"/>
      <c r="R62" s="162"/>
      <c r="S62" s="162"/>
      <c r="T62" s="162"/>
      <c r="U62" s="162"/>
      <c r="V62" s="162"/>
    </row>
    <row r="63" spans="1:22" ht="26.25" customHeight="1">
      <c r="A63" s="163" t="s">
        <v>84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4"/>
      <c r="Q63" s="161"/>
      <c r="R63" s="162"/>
      <c r="S63" s="162"/>
      <c r="T63" s="162"/>
      <c r="U63" s="162"/>
      <c r="V63" s="162"/>
    </row>
    <row r="64" spans="1:22" ht="26.25" customHeight="1">
      <c r="A64" s="163" t="s">
        <v>85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4"/>
      <c r="Q64" s="161">
        <v>15652.67</v>
      </c>
      <c r="R64" s="162"/>
      <c r="S64" s="162"/>
      <c r="T64" s="162"/>
      <c r="U64" s="162"/>
      <c r="V64" s="162"/>
    </row>
    <row r="65" spans="1:22" ht="26.25" customHeight="1">
      <c r="A65" s="163" t="s">
        <v>86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4"/>
      <c r="Q65" s="161"/>
      <c r="R65" s="162"/>
      <c r="S65" s="162"/>
      <c r="T65" s="162"/>
      <c r="U65" s="162"/>
      <c r="V65" s="162"/>
    </row>
    <row r="66" spans="1:22" ht="26.25" customHeight="1">
      <c r="A66" s="163" t="s">
        <v>87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4"/>
      <c r="Q66" s="161"/>
      <c r="R66" s="162"/>
      <c r="S66" s="162"/>
      <c r="T66" s="162"/>
      <c r="U66" s="162"/>
      <c r="V66" s="162"/>
    </row>
    <row r="67" spans="1:22" ht="26.25" customHeight="1">
      <c r="A67" s="163" t="s">
        <v>88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4"/>
      <c r="Q67" s="161">
        <v>40847.74</v>
      </c>
      <c r="R67" s="162"/>
      <c r="S67" s="162"/>
      <c r="T67" s="162"/>
      <c r="U67" s="162"/>
      <c r="V67" s="162"/>
    </row>
    <row r="68" spans="1:22" ht="26.25" customHeight="1">
      <c r="A68" s="163" t="s">
        <v>89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4"/>
      <c r="Q68" s="161"/>
      <c r="R68" s="162"/>
      <c r="S68" s="162"/>
      <c r="T68" s="162"/>
      <c r="U68" s="162"/>
      <c r="V68" s="162"/>
    </row>
    <row r="69" spans="1:22" ht="26.25" customHeight="1">
      <c r="A69" s="163" t="s">
        <v>90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4"/>
      <c r="Q69" s="161"/>
      <c r="R69" s="162"/>
      <c r="S69" s="162"/>
      <c r="T69" s="162"/>
      <c r="U69" s="162"/>
      <c r="V69" s="162"/>
    </row>
    <row r="70" spans="1:22" ht="26.25" customHeight="1">
      <c r="A70" s="163" t="s">
        <v>91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4"/>
      <c r="Q70" s="161"/>
      <c r="R70" s="162"/>
      <c r="S70" s="162"/>
      <c r="T70" s="162"/>
      <c r="U70" s="162"/>
      <c r="V70" s="162"/>
    </row>
    <row r="71" spans="1:22" ht="26.25" customHeight="1">
      <c r="A71" s="163" t="s">
        <v>92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4"/>
      <c r="Q71" s="161"/>
      <c r="R71" s="162"/>
      <c r="S71" s="162"/>
      <c r="T71" s="162"/>
      <c r="U71" s="162"/>
      <c r="V71" s="162"/>
    </row>
    <row r="72" spans="1:22" ht="26.25" customHeight="1">
      <c r="A72" s="163" t="s">
        <v>93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4"/>
      <c r="Q72" s="161"/>
      <c r="R72" s="162"/>
      <c r="S72" s="162"/>
      <c r="T72" s="162"/>
      <c r="U72" s="162"/>
      <c r="V72" s="162"/>
    </row>
    <row r="73" spans="1:22" ht="26.25" customHeight="1">
      <c r="A73" s="163" t="s">
        <v>94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4"/>
      <c r="Q73" s="161"/>
      <c r="R73" s="162"/>
      <c r="S73" s="162"/>
      <c r="T73" s="162"/>
      <c r="U73" s="162"/>
      <c r="V73" s="162"/>
    </row>
    <row r="74" spans="1:22" ht="26.25" customHeight="1">
      <c r="A74" s="163" t="s">
        <v>95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4"/>
      <c r="Q74" s="161"/>
      <c r="R74" s="162"/>
      <c r="S74" s="162"/>
      <c r="T74" s="162"/>
      <c r="U74" s="162"/>
      <c r="V74" s="162"/>
    </row>
    <row r="75" spans="1:22" ht="26.25" customHeight="1">
      <c r="A75" s="163" t="s">
        <v>96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4"/>
      <c r="Q75" s="161"/>
      <c r="R75" s="162"/>
      <c r="S75" s="162"/>
      <c r="T75" s="162"/>
      <c r="U75" s="162"/>
      <c r="V75" s="162"/>
    </row>
    <row r="76" spans="1:22" ht="26.25" customHeight="1">
      <c r="A76" s="163" t="s">
        <v>97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4"/>
      <c r="Q76" s="161"/>
      <c r="R76" s="162"/>
      <c r="S76" s="162"/>
      <c r="T76" s="162"/>
      <c r="U76" s="162"/>
      <c r="V76" s="162"/>
    </row>
    <row r="77" spans="1:22" ht="26.25" customHeight="1">
      <c r="A77" s="163" t="s">
        <v>98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4"/>
      <c r="Q77" s="161"/>
      <c r="R77" s="162"/>
      <c r="S77" s="162"/>
      <c r="T77" s="162"/>
      <c r="U77" s="162"/>
      <c r="V77" s="162"/>
    </row>
    <row r="78" spans="1:22" ht="26.25" customHeight="1">
      <c r="A78" s="163" t="s">
        <v>99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4"/>
      <c r="Q78" s="161"/>
      <c r="R78" s="162"/>
      <c r="S78" s="162"/>
      <c r="T78" s="162"/>
      <c r="U78" s="162"/>
      <c r="V78" s="162"/>
    </row>
    <row r="79" spans="1:22" ht="41.25" customHeight="1">
      <c r="A79" s="163" t="s">
        <v>100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4"/>
      <c r="Q79" s="161"/>
      <c r="R79" s="162"/>
      <c r="S79" s="162"/>
      <c r="T79" s="162"/>
      <c r="U79" s="162"/>
      <c r="V79" s="162"/>
    </row>
    <row r="80" spans="1:22" ht="26.25" customHeight="1">
      <c r="A80" s="163" t="s">
        <v>101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4"/>
      <c r="Q80" s="161"/>
      <c r="R80" s="162"/>
      <c r="S80" s="162"/>
      <c r="T80" s="162"/>
      <c r="U80" s="162"/>
      <c r="V80" s="162"/>
    </row>
    <row r="81" spans="1:22" ht="26.25" customHeight="1">
      <c r="A81" s="163" t="s">
        <v>102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4"/>
      <c r="Q81" s="161"/>
      <c r="R81" s="162"/>
      <c r="S81" s="162"/>
      <c r="T81" s="162"/>
      <c r="U81" s="162"/>
      <c r="V81" s="162"/>
    </row>
    <row r="82" spans="1:22" ht="26.25" customHeight="1">
      <c r="A82" s="163" t="s">
        <v>103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4"/>
      <c r="Q82" s="161"/>
      <c r="R82" s="162"/>
      <c r="S82" s="162"/>
      <c r="T82" s="162"/>
      <c r="U82" s="162"/>
      <c r="V82" s="162"/>
    </row>
    <row r="83" spans="1:22" ht="26.25" customHeight="1">
      <c r="A83" s="163" t="s">
        <v>104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4"/>
      <c r="Q83" s="161"/>
      <c r="R83" s="162"/>
      <c r="S83" s="162"/>
      <c r="T83" s="162"/>
      <c r="U83" s="162"/>
      <c r="V83" s="162"/>
    </row>
    <row r="84" spans="1:22" ht="26.25" customHeight="1">
      <c r="A84" s="163" t="s">
        <v>41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4"/>
      <c r="Q84" s="161"/>
      <c r="R84" s="162"/>
      <c r="S84" s="162"/>
      <c r="T84" s="162"/>
      <c r="U84" s="162"/>
      <c r="V84" s="162"/>
    </row>
    <row r="85" spans="1:22" ht="26.25" customHeight="1">
      <c r="A85" s="163" t="s">
        <v>42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  <c r="Q85" s="161"/>
      <c r="R85" s="162"/>
      <c r="S85" s="162"/>
      <c r="T85" s="162"/>
      <c r="U85" s="162"/>
      <c r="V85" s="162"/>
    </row>
    <row r="86" spans="1:22" ht="26.25" customHeight="1">
      <c r="A86" s="163" t="s">
        <v>43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4"/>
      <c r="Q86" s="161"/>
      <c r="R86" s="162"/>
      <c r="S86" s="162"/>
      <c r="T86" s="162"/>
      <c r="U86" s="162"/>
      <c r="V86" s="162"/>
    </row>
    <row r="87" spans="1:22" ht="26.25" customHeight="1">
      <c r="A87" s="171" t="s">
        <v>105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3"/>
      <c r="Q87" s="169">
        <v>99869</v>
      </c>
      <c r="R87" s="170"/>
      <c r="S87" s="170"/>
      <c r="T87" s="170"/>
      <c r="U87" s="170"/>
      <c r="V87" s="170"/>
    </row>
    <row r="88" spans="1:22" ht="26.25" customHeight="1">
      <c r="A88" s="163" t="s">
        <v>106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4"/>
      <c r="Q88" s="161"/>
      <c r="R88" s="162"/>
      <c r="S88" s="162"/>
      <c r="T88" s="162"/>
      <c r="U88" s="162"/>
      <c r="V88" s="162"/>
    </row>
    <row r="89" spans="1:22" ht="26.25" customHeight="1">
      <c r="A89" s="163" t="s">
        <v>44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4"/>
      <c r="Q89" s="161">
        <v>99869</v>
      </c>
      <c r="R89" s="162"/>
      <c r="S89" s="162"/>
      <c r="T89" s="162"/>
      <c r="U89" s="162"/>
      <c r="V89" s="162"/>
    </row>
    <row r="90" spans="1:22" ht="26.25" customHeight="1">
      <c r="A90" s="171" t="s">
        <v>107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3"/>
      <c r="Q90" s="167">
        <v>0</v>
      </c>
      <c r="R90" s="168"/>
      <c r="S90" s="168"/>
      <c r="T90" s="168"/>
      <c r="U90" s="168"/>
      <c r="V90" s="168"/>
    </row>
    <row r="91" spans="1:22" ht="26.25" customHeight="1">
      <c r="A91" s="163" t="s">
        <v>90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4"/>
      <c r="Q91" s="161"/>
      <c r="R91" s="162"/>
      <c r="S91" s="162"/>
      <c r="T91" s="162"/>
      <c r="U91" s="162"/>
      <c r="V91" s="162"/>
    </row>
    <row r="92" spans="1:22" ht="26.25" customHeight="1">
      <c r="A92" s="163" t="s">
        <v>91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4"/>
      <c r="Q92" s="161"/>
      <c r="R92" s="162"/>
      <c r="S92" s="162"/>
      <c r="T92" s="162"/>
      <c r="U92" s="162"/>
      <c r="V92" s="162"/>
    </row>
    <row r="93" spans="1:22" ht="26.25" customHeight="1">
      <c r="A93" s="163" t="s">
        <v>92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4"/>
      <c r="Q93" s="161"/>
      <c r="R93" s="162"/>
      <c r="S93" s="162"/>
      <c r="T93" s="162"/>
      <c r="U93" s="162"/>
      <c r="V93" s="162"/>
    </row>
    <row r="94" spans="1:22" ht="26.25" customHeight="1">
      <c r="A94" s="163" t="s">
        <v>93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4"/>
      <c r="Q94" s="161"/>
      <c r="R94" s="162"/>
      <c r="S94" s="162"/>
      <c r="T94" s="162"/>
      <c r="U94" s="162"/>
      <c r="V94" s="162"/>
    </row>
    <row r="95" spans="1:22" ht="26.25" customHeight="1">
      <c r="A95" s="163" t="s">
        <v>94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4"/>
      <c r="Q95" s="161"/>
      <c r="R95" s="162"/>
      <c r="S95" s="162"/>
      <c r="T95" s="162"/>
      <c r="U95" s="162"/>
      <c r="V95" s="162"/>
    </row>
    <row r="96" spans="1:22" ht="26.25" customHeight="1">
      <c r="A96" s="163" t="s">
        <v>95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4"/>
      <c r="Q96" s="161"/>
      <c r="R96" s="162"/>
      <c r="S96" s="162"/>
      <c r="T96" s="162"/>
      <c r="U96" s="162"/>
      <c r="V96" s="162"/>
    </row>
    <row r="97" spans="1:22" ht="26.25" customHeight="1">
      <c r="A97" s="163" t="s">
        <v>96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4"/>
      <c r="Q97" s="161"/>
      <c r="R97" s="162"/>
      <c r="S97" s="162"/>
      <c r="T97" s="162"/>
      <c r="U97" s="162"/>
      <c r="V97" s="162"/>
    </row>
    <row r="98" spans="1:22" ht="26.25" customHeight="1">
      <c r="A98" s="163" t="s">
        <v>97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4"/>
      <c r="Q98" s="161"/>
      <c r="R98" s="162"/>
      <c r="S98" s="162"/>
      <c r="T98" s="162"/>
      <c r="U98" s="162"/>
      <c r="V98" s="162"/>
    </row>
    <row r="99" spans="1:22" ht="26.25" customHeight="1">
      <c r="A99" s="163" t="s">
        <v>40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4"/>
      <c r="Q99" s="161"/>
      <c r="R99" s="162"/>
      <c r="S99" s="162"/>
      <c r="T99" s="162"/>
      <c r="U99" s="162"/>
      <c r="V99" s="162"/>
    </row>
    <row r="100" spans="1:22" ht="26.25" customHeight="1">
      <c r="A100" s="163" t="s">
        <v>99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  <c r="Q100" s="161"/>
      <c r="R100" s="162"/>
      <c r="S100" s="162"/>
      <c r="T100" s="162"/>
      <c r="U100" s="162"/>
      <c r="V100" s="162"/>
    </row>
    <row r="101" spans="1:22" ht="43.5" customHeight="1">
      <c r="A101" s="163" t="s">
        <v>100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  <c r="Q101" s="161"/>
      <c r="R101" s="162"/>
      <c r="S101" s="162"/>
      <c r="T101" s="162"/>
      <c r="U101" s="162"/>
      <c r="V101" s="162"/>
    </row>
    <row r="102" spans="1:22" ht="26.25" customHeight="1">
      <c r="A102" s="163" t="s">
        <v>101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4"/>
      <c r="Q102" s="161"/>
      <c r="R102" s="162"/>
      <c r="S102" s="162"/>
      <c r="T102" s="162"/>
      <c r="U102" s="162"/>
      <c r="V102" s="162"/>
    </row>
    <row r="103" spans="1:22" ht="26.25" customHeight="1">
      <c r="A103" s="163" t="s">
        <v>102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4"/>
      <c r="Q103" s="161"/>
      <c r="R103" s="162"/>
      <c r="S103" s="162"/>
      <c r="T103" s="162"/>
      <c r="U103" s="162"/>
      <c r="V103" s="162"/>
    </row>
    <row r="104" spans="1:22" ht="26.25" customHeight="1">
      <c r="A104" s="163" t="s">
        <v>103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4"/>
      <c r="Q104" s="161"/>
      <c r="R104" s="162"/>
      <c r="S104" s="162"/>
      <c r="T104" s="162"/>
      <c r="U104" s="162"/>
      <c r="V104" s="162"/>
    </row>
    <row r="105" spans="1:22" ht="26.25" customHeight="1">
      <c r="A105" s="163" t="s">
        <v>104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4"/>
      <c r="Q105" s="161"/>
      <c r="R105" s="162"/>
      <c r="S105" s="162"/>
      <c r="T105" s="162"/>
      <c r="U105" s="162"/>
      <c r="V105" s="162"/>
    </row>
    <row r="106" spans="1:22" ht="26.25" customHeight="1">
      <c r="A106" s="163" t="s">
        <v>41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4"/>
      <c r="Q106" s="161"/>
      <c r="R106" s="162"/>
      <c r="S106" s="162"/>
      <c r="T106" s="162"/>
      <c r="U106" s="162"/>
      <c r="V106" s="162"/>
    </row>
    <row r="107" spans="1:22" ht="26.25" customHeight="1">
      <c r="A107" s="163" t="s">
        <v>42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4"/>
      <c r="Q107" s="161"/>
      <c r="R107" s="162"/>
      <c r="S107" s="162"/>
      <c r="T107" s="162"/>
      <c r="U107" s="162"/>
      <c r="V107" s="162"/>
    </row>
    <row r="108" spans="1:22" ht="26.25" customHeight="1">
      <c r="A108" s="163" t="s">
        <v>43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4"/>
      <c r="Q108" s="161"/>
      <c r="R108" s="162"/>
      <c r="S108" s="162"/>
      <c r="T108" s="162"/>
      <c r="U108" s="162"/>
      <c r="V108" s="162"/>
    </row>
    <row r="109" spans="1:22" ht="26.25" customHeight="1">
      <c r="A109" s="165" t="s">
        <v>108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6"/>
      <c r="Q109" s="167">
        <v>99869</v>
      </c>
      <c r="R109" s="168"/>
      <c r="S109" s="168"/>
      <c r="T109" s="168"/>
      <c r="U109" s="168"/>
      <c r="V109" s="168"/>
    </row>
    <row r="110" spans="1:22" ht="26.25" customHeight="1">
      <c r="A110" s="163" t="s">
        <v>90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4"/>
      <c r="Q110" s="161">
        <v>76704.3</v>
      </c>
      <c r="R110" s="162"/>
      <c r="S110" s="162"/>
      <c r="T110" s="162"/>
      <c r="U110" s="162"/>
      <c r="V110" s="162"/>
    </row>
    <row r="111" spans="1:22" ht="26.25" customHeight="1">
      <c r="A111" s="163" t="s">
        <v>91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4"/>
      <c r="Q111" s="161"/>
      <c r="R111" s="162"/>
      <c r="S111" s="162"/>
      <c r="T111" s="162"/>
      <c r="U111" s="162"/>
      <c r="V111" s="162"/>
    </row>
    <row r="112" spans="1:22" ht="26.25" customHeight="1">
      <c r="A112" s="163" t="s">
        <v>92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4"/>
      <c r="Q112" s="161">
        <f>Q109-Q110</f>
        <v>23164.699999999997</v>
      </c>
      <c r="R112" s="162"/>
      <c r="S112" s="162"/>
      <c r="T112" s="162"/>
      <c r="U112" s="162"/>
      <c r="V112" s="162"/>
    </row>
    <row r="113" spans="1:22" ht="26.25" customHeight="1">
      <c r="A113" s="163" t="s">
        <v>93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4"/>
      <c r="Q113" s="161"/>
      <c r="R113" s="162"/>
      <c r="S113" s="162"/>
      <c r="T113" s="162"/>
      <c r="U113" s="162"/>
      <c r="V113" s="162"/>
    </row>
    <row r="114" spans="1:22" ht="26.25" customHeight="1">
      <c r="A114" s="163" t="s">
        <v>94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4"/>
      <c r="Q114" s="161"/>
      <c r="R114" s="162"/>
      <c r="S114" s="162"/>
      <c r="T114" s="162"/>
      <c r="U114" s="162"/>
      <c r="V114" s="162"/>
    </row>
    <row r="115" spans="1:22" ht="26.25" customHeight="1">
      <c r="A115" s="163" t="s">
        <v>95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4"/>
      <c r="Q115" s="161"/>
      <c r="R115" s="162"/>
      <c r="S115" s="162"/>
      <c r="T115" s="162"/>
      <c r="U115" s="162"/>
      <c r="V115" s="162"/>
    </row>
    <row r="116" spans="1:22" ht="26.25" customHeight="1">
      <c r="A116" s="163" t="s">
        <v>96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4"/>
      <c r="Q116" s="161"/>
      <c r="R116" s="162"/>
      <c r="S116" s="162"/>
      <c r="T116" s="162"/>
      <c r="U116" s="162"/>
      <c r="V116" s="162"/>
    </row>
    <row r="117" spans="1:22" ht="26.25" customHeight="1">
      <c r="A117" s="163" t="s">
        <v>97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4"/>
      <c r="Q117" s="161"/>
      <c r="R117" s="162"/>
      <c r="S117" s="162"/>
      <c r="T117" s="162"/>
      <c r="U117" s="162"/>
      <c r="V117" s="162"/>
    </row>
    <row r="118" spans="1:22" ht="26.25" customHeight="1">
      <c r="A118" s="163" t="s">
        <v>40</v>
      </c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4"/>
      <c r="Q118" s="161"/>
      <c r="R118" s="162"/>
      <c r="S118" s="162"/>
      <c r="T118" s="162"/>
      <c r="U118" s="162"/>
      <c r="V118" s="162"/>
    </row>
    <row r="119" spans="1:22" ht="26.25" customHeight="1">
      <c r="A119" s="163" t="s">
        <v>99</v>
      </c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4"/>
      <c r="Q119" s="161"/>
      <c r="R119" s="162"/>
      <c r="S119" s="162"/>
      <c r="T119" s="162"/>
      <c r="U119" s="162"/>
      <c r="V119" s="162"/>
    </row>
    <row r="120" spans="1:22" ht="37.5" customHeight="1">
      <c r="A120" s="163" t="s">
        <v>100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4"/>
      <c r="Q120" s="161"/>
      <c r="R120" s="162"/>
      <c r="S120" s="162"/>
      <c r="T120" s="162"/>
      <c r="U120" s="162"/>
      <c r="V120" s="162"/>
    </row>
    <row r="121" spans="1:22" ht="26.25" customHeight="1">
      <c r="A121" s="163" t="s">
        <v>101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4"/>
      <c r="Q121" s="161"/>
      <c r="R121" s="162"/>
      <c r="S121" s="162"/>
      <c r="T121" s="162"/>
      <c r="U121" s="162"/>
      <c r="V121" s="162"/>
    </row>
    <row r="122" spans="1:22" ht="26.25" customHeight="1">
      <c r="A122" s="163" t="s">
        <v>102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4"/>
      <c r="Q122" s="161"/>
      <c r="R122" s="162"/>
      <c r="S122" s="162"/>
      <c r="T122" s="162"/>
      <c r="U122" s="162"/>
      <c r="V122" s="162"/>
    </row>
    <row r="123" spans="1:22" ht="26.25" customHeight="1">
      <c r="A123" s="163" t="s">
        <v>103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4"/>
      <c r="Q123" s="161"/>
      <c r="R123" s="162"/>
      <c r="S123" s="162"/>
      <c r="T123" s="162"/>
      <c r="U123" s="162"/>
      <c r="V123" s="162"/>
    </row>
    <row r="124" spans="1:22" ht="26.25" customHeight="1">
      <c r="A124" s="163" t="s">
        <v>104</v>
      </c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4"/>
      <c r="Q124" s="161"/>
      <c r="R124" s="162"/>
      <c r="S124" s="162"/>
      <c r="T124" s="162"/>
      <c r="U124" s="162"/>
      <c r="V124" s="162"/>
    </row>
    <row r="125" spans="1:22" ht="26.25" customHeight="1">
      <c r="A125" s="163" t="s">
        <v>41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4"/>
      <c r="Q125" s="161"/>
      <c r="R125" s="162"/>
      <c r="S125" s="162"/>
      <c r="T125" s="162"/>
      <c r="U125" s="162"/>
      <c r="V125" s="162"/>
    </row>
    <row r="126" spans="1:22" ht="26.25" customHeight="1">
      <c r="A126" s="163" t="s">
        <v>42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4"/>
      <c r="Q126" s="161"/>
      <c r="R126" s="162"/>
      <c r="S126" s="162"/>
      <c r="T126" s="162"/>
      <c r="U126" s="162"/>
      <c r="V126" s="162"/>
    </row>
    <row r="127" spans="1:22" ht="26.25" customHeight="1">
      <c r="A127" s="163" t="s">
        <v>43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4"/>
      <c r="Q127" s="161"/>
      <c r="R127" s="162"/>
      <c r="S127" s="162"/>
      <c r="T127" s="162"/>
      <c r="U127" s="162"/>
      <c r="V127" s="162"/>
    </row>
    <row r="128" spans="1:22" ht="26.25" customHeight="1">
      <c r="A128" s="163" t="s">
        <v>109</v>
      </c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4"/>
      <c r="Q128" s="161"/>
      <c r="R128" s="162"/>
      <c r="S128" s="162"/>
      <c r="T128" s="162"/>
      <c r="U128" s="162"/>
      <c r="V128" s="162"/>
    </row>
    <row r="129" spans="1:22" ht="26.25" customHeight="1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4"/>
      <c r="Q129" s="161"/>
      <c r="R129" s="162"/>
      <c r="S129" s="162"/>
      <c r="T129" s="162"/>
      <c r="U129" s="162"/>
      <c r="V129" s="162"/>
    </row>
    <row r="130" s="33" customFormat="1" ht="18.75" customHeight="1"/>
    <row r="131" s="33" customFormat="1" ht="18.75" customHeight="1"/>
    <row r="132" spans="1:15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35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3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7" spans="1:22" s="34" customFormat="1" ht="18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"/>
      <c r="Q187" s="1"/>
      <c r="R187" s="1"/>
      <c r="S187" s="1"/>
      <c r="T187" s="1"/>
      <c r="U187" s="1"/>
      <c r="V187" s="1"/>
    </row>
    <row r="188" spans="1:22" s="34" customFormat="1" ht="18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/>
      <c r="Q188" s="1"/>
      <c r="R188" s="1"/>
      <c r="S188" s="1"/>
      <c r="T188" s="1"/>
      <c r="U188" s="1"/>
      <c r="V188" s="1"/>
    </row>
    <row r="189" spans="1:22" s="34" customFormat="1" ht="18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1"/>
      <c r="R189" s="1"/>
      <c r="S189" s="1"/>
      <c r="T189" s="1"/>
      <c r="U189" s="1"/>
      <c r="V189" s="1"/>
    </row>
    <row r="190" spans="1:22" s="34" customFormat="1" ht="18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/>
      <c r="Q190" s="1"/>
      <c r="R190" s="1"/>
      <c r="S190" s="1"/>
      <c r="T190" s="1"/>
      <c r="U190" s="1"/>
      <c r="V190" s="1"/>
    </row>
    <row r="191" spans="1:22" s="34" customFormat="1" ht="18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1"/>
      <c r="R191" s="1"/>
      <c r="S191" s="1"/>
      <c r="T191" s="1"/>
      <c r="U191" s="1"/>
      <c r="V191" s="1"/>
    </row>
    <row r="192" spans="1:22" s="34" customFormat="1" ht="18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/>
      <c r="Q192" s="1"/>
      <c r="R192" s="1"/>
      <c r="S192" s="1"/>
      <c r="T192" s="1"/>
      <c r="U192" s="1"/>
      <c r="V192" s="1"/>
    </row>
    <row r="193" spans="1:22" s="34" customFormat="1" ht="10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1"/>
      <c r="R193" s="1"/>
      <c r="S193" s="1"/>
      <c r="T193" s="1"/>
      <c r="U193" s="1"/>
      <c r="V193" s="1"/>
    </row>
    <row r="194" spans="1:22" s="33" customFormat="1" ht="18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1"/>
      <c r="R194" s="1"/>
      <c r="S194" s="1"/>
      <c r="T194" s="1"/>
      <c r="U194" s="1"/>
      <c r="V194" s="1"/>
    </row>
    <row r="195" spans="1:22" s="33" customFormat="1" ht="18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1"/>
      <c r="R195" s="1"/>
      <c r="S195" s="1"/>
      <c r="T195" s="1"/>
      <c r="U195" s="1"/>
      <c r="V195" s="1"/>
    </row>
    <row r="196" spans="1:22" s="35" customFormat="1" ht="18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/>
      <c r="Q196" s="1"/>
      <c r="R196" s="1"/>
      <c r="S196" s="1"/>
      <c r="T196" s="1"/>
      <c r="U196" s="1"/>
      <c r="V196" s="1"/>
    </row>
    <row r="197" ht="18.75" customHeight="1"/>
    <row r="198" ht="18.75" customHeight="1"/>
    <row r="199" ht="18.75" customHeight="1"/>
    <row r="200" ht="102" customHeight="1"/>
    <row r="201" ht="57" customHeight="1"/>
    <row r="202" spans="1:22" s="33" customFormat="1" ht="18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"/>
      <c r="Q202" s="1"/>
      <c r="R202" s="1"/>
      <c r="S202" s="1"/>
      <c r="T202" s="1"/>
      <c r="U202" s="1"/>
      <c r="V202" s="1"/>
    </row>
    <row r="203" ht="18.75" customHeight="1"/>
    <row r="204" ht="42.75" customHeight="1"/>
    <row r="206" ht="18.75" customHeight="1"/>
    <row r="207" ht="18.75" customHeight="1"/>
    <row r="208" ht="18.75" customHeight="1"/>
    <row r="209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35.25" customHeight="1"/>
    <row r="219" ht="18.75" customHeight="1"/>
    <row r="220" ht="18.7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18.75" customHeight="1"/>
    <row r="230" ht="18.75" customHeight="1"/>
    <row r="231" spans="1:22" s="33" customFormat="1" ht="18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"/>
      <c r="Q231" s="1"/>
      <c r="R231" s="1"/>
      <c r="S231" s="1"/>
      <c r="T231" s="1"/>
      <c r="U231" s="1"/>
      <c r="V231" s="1"/>
    </row>
    <row r="233" ht="18.75" customHeight="1"/>
    <row r="235" spans="1:22" s="36" customFormat="1" ht="22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"/>
      <c r="Q235" s="1"/>
      <c r="R235" s="1"/>
      <c r="S235" s="1"/>
      <c r="T235" s="1"/>
      <c r="U235" s="1"/>
      <c r="V235" s="1"/>
    </row>
    <row r="236" spans="1:22" s="37" customFormat="1" ht="18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"/>
      <c r="Q236" s="1"/>
      <c r="R236" s="1"/>
      <c r="S236" s="1"/>
      <c r="T236" s="1"/>
      <c r="U236" s="1"/>
      <c r="V236" s="1"/>
    </row>
    <row r="237" ht="22.5" customHeight="1"/>
  </sheetData>
  <mergeCells count="209">
    <mergeCell ref="Q52:V52"/>
    <mergeCell ref="A111:P111"/>
    <mergeCell ref="Q53:V53"/>
    <mergeCell ref="Q54:V54"/>
    <mergeCell ref="Q55:V55"/>
    <mergeCell ref="Q56:V56"/>
    <mergeCell ref="Q57:V57"/>
    <mergeCell ref="Q58:V58"/>
    <mergeCell ref="A79:P79"/>
    <mergeCell ref="A101:P101"/>
    <mergeCell ref="A126:P126"/>
    <mergeCell ref="A127:P127"/>
    <mergeCell ref="Q125:V125"/>
    <mergeCell ref="Q126:V126"/>
    <mergeCell ref="Q127:V127"/>
    <mergeCell ref="A125:P125"/>
    <mergeCell ref="A119:P119"/>
    <mergeCell ref="A120:P120"/>
    <mergeCell ref="Q118:V118"/>
    <mergeCell ref="Q119:V119"/>
    <mergeCell ref="Q120:V120"/>
    <mergeCell ref="A102:P102"/>
    <mergeCell ref="Q100:V100"/>
    <mergeCell ref="Q101:V101"/>
    <mergeCell ref="Q102:V102"/>
    <mergeCell ref="A94:P94"/>
    <mergeCell ref="A95:P95"/>
    <mergeCell ref="Q93:V93"/>
    <mergeCell ref="Q94:V94"/>
    <mergeCell ref="Q95:V95"/>
    <mergeCell ref="A93:P93"/>
    <mergeCell ref="A49:V50"/>
    <mergeCell ref="A52:P52"/>
    <mergeCell ref="A53:P53"/>
    <mergeCell ref="A129:P129"/>
    <mergeCell ref="Q129:V129"/>
    <mergeCell ref="Q65:V65"/>
    <mergeCell ref="Q66:V66"/>
    <mergeCell ref="A60:P60"/>
    <mergeCell ref="A61:P61"/>
    <mergeCell ref="A62:P62"/>
    <mergeCell ref="A43:R43"/>
    <mergeCell ref="A46:R46"/>
    <mergeCell ref="A47:R47"/>
    <mergeCell ref="S42:V42"/>
    <mergeCell ref="S43:V43"/>
    <mergeCell ref="S44:V44"/>
    <mergeCell ref="A44:R44"/>
    <mergeCell ref="S45:V45"/>
    <mergeCell ref="A45:R45"/>
    <mergeCell ref="S46:V46"/>
    <mergeCell ref="S47:V47"/>
    <mergeCell ref="A42:R42"/>
    <mergeCell ref="N2:V2"/>
    <mergeCell ref="N6:V6"/>
    <mergeCell ref="N7:Q7"/>
    <mergeCell ref="S7:V7"/>
    <mergeCell ref="N3:V5"/>
    <mergeCell ref="N8:Q8"/>
    <mergeCell ref="S8:V8"/>
    <mergeCell ref="Q9:R9"/>
    <mergeCell ref="T13:V13"/>
    <mergeCell ref="T14:V14"/>
    <mergeCell ref="A12:S12"/>
    <mergeCell ref="T22:V24"/>
    <mergeCell ref="A23:C24"/>
    <mergeCell ref="D23:R24"/>
    <mergeCell ref="A15:C15"/>
    <mergeCell ref="D15:R15"/>
    <mergeCell ref="T15:V15"/>
    <mergeCell ref="T16:V16"/>
    <mergeCell ref="A16:C16"/>
    <mergeCell ref="D16:R16"/>
    <mergeCell ref="T17:V18"/>
    <mergeCell ref="A18:C18"/>
    <mergeCell ref="D18:R18"/>
    <mergeCell ref="T19:V21"/>
    <mergeCell ref="A20:C21"/>
    <mergeCell ref="D20:R21"/>
    <mergeCell ref="T25:V26"/>
    <mergeCell ref="A26:C26"/>
    <mergeCell ref="D26:R26"/>
    <mergeCell ref="D27:R27"/>
    <mergeCell ref="T27:V27"/>
    <mergeCell ref="A28:V28"/>
    <mergeCell ref="A30:V31"/>
    <mergeCell ref="A32:V32"/>
    <mergeCell ref="A35:V35"/>
    <mergeCell ref="A37:V38"/>
    <mergeCell ref="A36:V36"/>
    <mergeCell ref="A33:V33"/>
    <mergeCell ref="A39:V39"/>
    <mergeCell ref="A40:V40"/>
    <mergeCell ref="Q60:V60"/>
    <mergeCell ref="Q61:V61"/>
    <mergeCell ref="A54:P54"/>
    <mergeCell ref="A55:P55"/>
    <mergeCell ref="A56:P56"/>
    <mergeCell ref="A57:P57"/>
    <mergeCell ref="A58:P58"/>
    <mergeCell ref="A59:P59"/>
    <mergeCell ref="Q59:V59"/>
    <mergeCell ref="Q67:V67"/>
    <mergeCell ref="A65:P65"/>
    <mergeCell ref="Q68:V68"/>
    <mergeCell ref="A63:P63"/>
    <mergeCell ref="A64:P64"/>
    <mergeCell ref="Q62:V62"/>
    <mergeCell ref="Q63:V63"/>
    <mergeCell ref="Q64:V64"/>
    <mergeCell ref="Q69:V69"/>
    <mergeCell ref="A66:P66"/>
    <mergeCell ref="A67:P67"/>
    <mergeCell ref="A68:P68"/>
    <mergeCell ref="A69:P69"/>
    <mergeCell ref="A70:P70"/>
    <mergeCell ref="A71:P71"/>
    <mergeCell ref="A72:P72"/>
    <mergeCell ref="A73:P73"/>
    <mergeCell ref="A74:P74"/>
    <mergeCell ref="A75:P75"/>
    <mergeCell ref="A76:P76"/>
    <mergeCell ref="A77:P77"/>
    <mergeCell ref="A78:P78"/>
    <mergeCell ref="A80:P80"/>
    <mergeCell ref="Q70:V70"/>
    <mergeCell ref="Q71:V71"/>
    <mergeCell ref="Q72:V72"/>
    <mergeCell ref="Q73:V73"/>
    <mergeCell ref="Q74:V74"/>
    <mergeCell ref="Q75:V75"/>
    <mergeCell ref="Q76:V76"/>
    <mergeCell ref="Q77:V77"/>
    <mergeCell ref="A81:P81"/>
    <mergeCell ref="A82:P82"/>
    <mergeCell ref="A83:P83"/>
    <mergeCell ref="A84:P84"/>
    <mergeCell ref="A92:P92"/>
    <mergeCell ref="A85:P85"/>
    <mergeCell ref="A86:P86"/>
    <mergeCell ref="A87:P87"/>
    <mergeCell ref="A88:P88"/>
    <mergeCell ref="Q78:V78"/>
    <mergeCell ref="Q79:V79"/>
    <mergeCell ref="Q80:V80"/>
    <mergeCell ref="A96:P96"/>
    <mergeCell ref="Q90:V90"/>
    <mergeCell ref="Q91:V91"/>
    <mergeCell ref="Q92:V92"/>
    <mergeCell ref="A89:P89"/>
    <mergeCell ref="A90:P90"/>
    <mergeCell ref="A91:P91"/>
    <mergeCell ref="A97:P97"/>
    <mergeCell ref="A98:P98"/>
    <mergeCell ref="A99:P99"/>
    <mergeCell ref="A100:P100"/>
    <mergeCell ref="A103:P103"/>
    <mergeCell ref="Q81:V81"/>
    <mergeCell ref="Q82:V82"/>
    <mergeCell ref="Q83:V83"/>
    <mergeCell ref="Q84:V84"/>
    <mergeCell ref="Q85:V85"/>
    <mergeCell ref="Q86:V86"/>
    <mergeCell ref="Q87:V87"/>
    <mergeCell ref="Q88:V88"/>
    <mergeCell ref="Q89:V89"/>
    <mergeCell ref="A104:P104"/>
    <mergeCell ref="A105:P105"/>
    <mergeCell ref="A106:P106"/>
    <mergeCell ref="A107:P107"/>
    <mergeCell ref="A108:P108"/>
    <mergeCell ref="A109:P109"/>
    <mergeCell ref="A110:P110"/>
    <mergeCell ref="Q110:V110"/>
    <mergeCell ref="Q108:V108"/>
    <mergeCell ref="Q109:V109"/>
    <mergeCell ref="Q111:V111"/>
    <mergeCell ref="A112:P112"/>
    <mergeCell ref="A113:P113"/>
    <mergeCell ref="A114:P114"/>
    <mergeCell ref="Q112:V112"/>
    <mergeCell ref="Q113:V113"/>
    <mergeCell ref="Q114:V114"/>
    <mergeCell ref="A115:P115"/>
    <mergeCell ref="A116:P116"/>
    <mergeCell ref="A117:P117"/>
    <mergeCell ref="A118:P118"/>
    <mergeCell ref="A121:P121"/>
    <mergeCell ref="A122:P122"/>
    <mergeCell ref="A123:P123"/>
    <mergeCell ref="A124:P124"/>
    <mergeCell ref="A128:P128"/>
    <mergeCell ref="Q96:V96"/>
    <mergeCell ref="Q97:V97"/>
    <mergeCell ref="Q98:V98"/>
    <mergeCell ref="Q99:V99"/>
    <mergeCell ref="Q103:V103"/>
    <mergeCell ref="Q104:V104"/>
    <mergeCell ref="Q105:V105"/>
    <mergeCell ref="Q106:V106"/>
    <mergeCell ref="Q107:V107"/>
    <mergeCell ref="Q115:V115"/>
    <mergeCell ref="Q116:V116"/>
    <mergeCell ref="Q117:V117"/>
    <mergeCell ref="Q121:V121"/>
    <mergeCell ref="Q122:V122"/>
    <mergeCell ref="Q123:V123"/>
    <mergeCell ref="Q124:V124"/>
    <mergeCell ref="Q128:V128"/>
  </mergeCells>
  <printOptions/>
  <pageMargins left="0.56" right="0.29" top="0.24" bottom="0.23" header="0.27" footer="0.25"/>
  <pageSetup fitToHeight="4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SheetLayoutView="100" workbookViewId="0" topLeftCell="A2">
      <selection activeCell="K58" sqref="K58"/>
    </sheetView>
  </sheetViews>
  <sheetFormatPr defaultColWidth="9.00390625" defaultRowHeight="12.75"/>
  <cols>
    <col min="1" max="5" width="9.125" style="67" customWidth="1"/>
    <col min="6" max="6" width="3.125" style="67" customWidth="1"/>
    <col min="7" max="7" width="1.00390625" style="77" hidden="1" customWidth="1"/>
    <col min="8" max="8" width="6.375" style="67" customWidth="1"/>
    <col min="9" max="9" width="6.125" style="77" customWidth="1"/>
    <col min="10" max="10" width="18.125" style="66" customWidth="1"/>
    <col min="11" max="11" width="23.875" style="66" customWidth="1"/>
    <col min="12" max="12" width="0" style="66" hidden="1" customWidth="1"/>
    <col min="13" max="13" width="30.375" style="66" customWidth="1"/>
    <col min="14" max="14" width="16.375" style="66" hidden="1" customWidth="1"/>
    <col min="15" max="15" width="20.875" style="66" hidden="1" customWidth="1"/>
    <col min="16" max="16" width="31.125" style="66" customWidth="1"/>
    <col min="17" max="19" width="9.125" style="44" hidden="1" customWidth="1"/>
    <col min="20" max="20" width="13.125" style="44" customWidth="1"/>
    <col min="21" max="21" width="20.00390625" style="44" customWidth="1"/>
    <col min="22" max="22" width="0" style="67" hidden="1" customWidth="1"/>
    <col min="23" max="23" width="9.125" style="67" customWidth="1"/>
    <col min="24" max="24" width="9.875" style="67" bestFit="1" customWidth="1"/>
    <col min="25" max="16384" width="9.125" style="67" customWidth="1"/>
  </cols>
  <sheetData>
    <row r="1" spans="1:22" ht="15.75" hidden="1">
      <c r="A1" s="231" t="s">
        <v>210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2" ht="20.25" customHeight="1">
      <c r="A2" s="273" t="s">
        <v>212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7:22" ht="15.75">
      <c r="G3" s="67"/>
      <c r="I3" s="67"/>
      <c r="J3" s="44"/>
      <c r="K3" s="44"/>
      <c r="L3" s="44"/>
      <c r="M3" s="44"/>
      <c r="N3" s="44"/>
      <c r="O3" s="44"/>
      <c r="P3" s="44"/>
      <c r="S3" s="274"/>
      <c r="T3" s="274"/>
      <c r="U3" s="274"/>
      <c r="V3" s="274"/>
    </row>
    <row r="4" spans="1:22" s="83" customFormat="1" ht="15" customHeight="1">
      <c r="A4" s="275" t="s">
        <v>19</v>
      </c>
      <c r="B4" s="276"/>
      <c r="C4" s="276"/>
      <c r="D4" s="276"/>
      <c r="E4" s="276"/>
      <c r="F4" s="276"/>
      <c r="G4" s="277"/>
      <c r="H4" s="284" t="s">
        <v>31</v>
      </c>
      <c r="I4" s="284" t="s">
        <v>110</v>
      </c>
      <c r="J4" s="287" t="s">
        <v>21</v>
      </c>
      <c r="K4" s="269" t="s">
        <v>175</v>
      </c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</row>
    <row r="5" spans="1:22" s="83" customFormat="1" ht="15" customHeight="1">
      <c r="A5" s="278"/>
      <c r="B5" s="279"/>
      <c r="C5" s="279"/>
      <c r="D5" s="279"/>
      <c r="E5" s="279"/>
      <c r="F5" s="279"/>
      <c r="G5" s="280"/>
      <c r="H5" s="285"/>
      <c r="I5" s="285"/>
      <c r="J5" s="288"/>
      <c r="K5" s="269" t="s">
        <v>22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</row>
    <row r="6" spans="1:22" s="83" customFormat="1" ht="63" customHeight="1">
      <c r="A6" s="278"/>
      <c r="B6" s="279"/>
      <c r="C6" s="279"/>
      <c r="D6" s="279"/>
      <c r="E6" s="279"/>
      <c r="F6" s="279"/>
      <c r="G6" s="280"/>
      <c r="H6" s="285"/>
      <c r="I6" s="285"/>
      <c r="J6" s="288"/>
      <c r="K6" s="268" t="s">
        <v>176</v>
      </c>
      <c r="L6" s="268" t="s">
        <v>177</v>
      </c>
      <c r="M6" s="268" t="s">
        <v>216</v>
      </c>
      <c r="N6" s="268"/>
      <c r="O6" s="268"/>
      <c r="P6" s="268"/>
      <c r="Q6" s="268" t="s">
        <v>179</v>
      </c>
      <c r="R6" s="268" t="s">
        <v>111</v>
      </c>
      <c r="S6" s="269" t="s">
        <v>180</v>
      </c>
      <c r="T6" s="269"/>
      <c r="U6" s="269"/>
      <c r="V6" s="269"/>
    </row>
    <row r="7" spans="1:22" s="83" customFormat="1" ht="138" customHeight="1">
      <c r="A7" s="278"/>
      <c r="B7" s="279"/>
      <c r="C7" s="279"/>
      <c r="D7" s="279"/>
      <c r="E7" s="279"/>
      <c r="F7" s="279"/>
      <c r="G7" s="280"/>
      <c r="H7" s="285"/>
      <c r="I7" s="285"/>
      <c r="J7" s="288"/>
      <c r="K7" s="268"/>
      <c r="L7" s="268"/>
      <c r="M7" s="268" t="s">
        <v>181</v>
      </c>
      <c r="N7" s="268"/>
      <c r="O7" s="268"/>
      <c r="P7" s="45" t="s">
        <v>217</v>
      </c>
      <c r="Q7" s="268"/>
      <c r="R7" s="268"/>
      <c r="S7" s="268" t="s">
        <v>182</v>
      </c>
      <c r="T7" s="268" t="s">
        <v>63</v>
      </c>
      <c r="U7" s="268" t="s">
        <v>64</v>
      </c>
      <c r="V7" s="269" t="s">
        <v>65</v>
      </c>
    </row>
    <row r="8" spans="1:22" s="83" customFormat="1" ht="15.75" customHeight="1">
      <c r="A8" s="278"/>
      <c r="B8" s="279"/>
      <c r="C8" s="279"/>
      <c r="D8" s="279"/>
      <c r="E8" s="279"/>
      <c r="F8" s="279"/>
      <c r="G8" s="280"/>
      <c r="H8" s="285"/>
      <c r="I8" s="285"/>
      <c r="J8" s="288"/>
      <c r="K8" s="268"/>
      <c r="L8" s="268"/>
      <c r="M8" s="268" t="s">
        <v>183</v>
      </c>
      <c r="N8" s="268" t="s">
        <v>184</v>
      </c>
      <c r="O8" s="268" t="s">
        <v>185</v>
      </c>
      <c r="P8" s="268" t="s">
        <v>218</v>
      </c>
      <c r="Q8" s="268"/>
      <c r="R8" s="268"/>
      <c r="S8" s="268"/>
      <c r="T8" s="268"/>
      <c r="U8" s="268"/>
      <c r="V8" s="269"/>
    </row>
    <row r="9" spans="1:22" s="83" customFormat="1" ht="12.75">
      <c r="A9" s="278"/>
      <c r="B9" s="279"/>
      <c r="C9" s="279"/>
      <c r="D9" s="279"/>
      <c r="E9" s="279"/>
      <c r="F9" s="279"/>
      <c r="G9" s="280"/>
      <c r="H9" s="285"/>
      <c r="I9" s="285"/>
      <c r="J9" s="28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9"/>
    </row>
    <row r="10" spans="1:22" s="83" customFormat="1" ht="90.75" customHeight="1">
      <c r="A10" s="281"/>
      <c r="B10" s="282"/>
      <c r="C10" s="282"/>
      <c r="D10" s="282"/>
      <c r="E10" s="282"/>
      <c r="F10" s="282"/>
      <c r="G10" s="283"/>
      <c r="H10" s="286"/>
      <c r="I10" s="286"/>
      <c r="J10" s="289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9"/>
    </row>
    <row r="11" spans="1:22" s="86" customFormat="1" ht="15" customHeight="1">
      <c r="A11" s="270">
        <v>1</v>
      </c>
      <c r="B11" s="271"/>
      <c r="C11" s="271"/>
      <c r="D11" s="271"/>
      <c r="E11" s="271"/>
      <c r="F11" s="271"/>
      <c r="G11" s="272"/>
      <c r="H11" s="46">
        <v>2</v>
      </c>
      <c r="I11" s="84">
        <v>3</v>
      </c>
      <c r="J11" s="84">
        <v>4</v>
      </c>
      <c r="K11" s="84">
        <v>5</v>
      </c>
      <c r="L11" s="46" t="s">
        <v>186</v>
      </c>
      <c r="M11" s="46">
        <v>6</v>
      </c>
      <c r="N11" s="46">
        <v>7</v>
      </c>
      <c r="O11" s="46">
        <v>8</v>
      </c>
      <c r="P11" s="85">
        <v>7</v>
      </c>
      <c r="Q11" s="85" t="s">
        <v>187</v>
      </c>
      <c r="R11" s="85" t="s">
        <v>187</v>
      </c>
      <c r="S11" s="46" t="s">
        <v>187</v>
      </c>
      <c r="T11" s="85">
        <v>8</v>
      </c>
      <c r="U11" s="85">
        <v>9</v>
      </c>
      <c r="V11" s="85" t="s">
        <v>187</v>
      </c>
    </row>
    <row r="12" spans="1:22" s="90" customFormat="1" ht="20.25" customHeight="1">
      <c r="A12" s="265" t="s">
        <v>206</v>
      </c>
      <c r="B12" s="266"/>
      <c r="C12" s="266"/>
      <c r="D12" s="266"/>
      <c r="E12" s="266"/>
      <c r="F12" s="266"/>
      <c r="G12" s="267"/>
      <c r="H12" s="87" t="s">
        <v>112</v>
      </c>
      <c r="I12" s="87" t="s">
        <v>171</v>
      </c>
      <c r="J12" s="47">
        <f>J14+J15+J16+J17+J18+J19+J20</f>
        <v>45915262</v>
      </c>
      <c r="K12" s="47">
        <f aca="true" t="shared" si="0" ref="K12:U12">K14+K15+K16+K17+K18+K19+K20</f>
        <v>40260576</v>
      </c>
      <c r="L12" s="47">
        <f t="shared" si="0"/>
        <v>0</v>
      </c>
      <c r="M12" s="47">
        <f t="shared" si="0"/>
        <v>840000</v>
      </c>
      <c r="N12" s="47">
        <f t="shared" si="0"/>
        <v>0</v>
      </c>
      <c r="O12" s="47">
        <f t="shared" si="0"/>
        <v>0</v>
      </c>
      <c r="P12" s="47">
        <f t="shared" si="0"/>
        <v>14686</v>
      </c>
      <c r="Q12" s="47">
        <f t="shared" si="0"/>
        <v>0</v>
      </c>
      <c r="R12" s="47">
        <f t="shared" si="0"/>
        <v>0</v>
      </c>
      <c r="S12" s="47">
        <f t="shared" si="0"/>
        <v>0</v>
      </c>
      <c r="T12" s="88">
        <f t="shared" si="0"/>
        <v>4183124</v>
      </c>
      <c r="U12" s="88">
        <f t="shared" si="0"/>
        <v>616876</v>
      </c>
      <c r="V12" s="89">
        <f>V19</f>
        <v>0</v>
      </c>
    </row>
    <row r="13" spans="1:22" s="97" customFormat="1" ht="12" customHeight="1">
      <c r="A13" s="237" t="s">
        <v>18</v>
      </c>
      <c r="B13" s="238"/>
      <c r="C13" s="238"/>
      <c r="D13" s="238"/>
      <c r="E13" s="238"/>
      <c r="F13" s="238"/>
      <c r="G13" s="239"/>
      <c r="H13" s="91"/>
      <c r="I13" s="91"/>
      <c r="J13" s="92"/>
      <c r="K13" s="93"/>
      <c r="L13" s="80"/>
      <c r="M13" s="48"/>
      <c r="N13" s="59"/>
      <c r="O13" s="59"/>
      <c r="P13" s="59"/>
      <c r="Q13" s="55"/>
      <c r="R13" s="55"/>
      <c r="S13" s="94"/>
      <c r="T13" s="95"/>
      <c r="U13" s="95"/>
      <c r="V13" s="96"/>
    </row>
    <row r="14" spans="1:22" s="97" customFormat="1" ht="20.25" customHeight="1">
      <c r="A14" s="234" t="s">
        <v>113</v>
      </c>
      <c r="B14" s="235"/>
      <c r="C14" s="235"/>
      <c r="D14" s="235"/>
      <c r="E14" s="235"/>
      <c r="F14" s="235"/>
      <c r="G14" s="236"/>
      <c r="H14" s="91" t="s">
        <v>114</v>
      </c>
      <c r="I14" s="98"/>
      <c r="J14" s="92">
        <f>S14+T14+V14+K14+U14</f>
        <v>616876</v>
      </c>
      <c r="K14" s="62"/>
      <c r="L14" s="49"/>
      <c r="M14" s="49"/>
      <c r="N14" s="49"/>
      <c r="O14" s="49"/>
      <c r="P14" s="49"/>
      <c r="Q14" s="49"/>
      <c r="R14" s="49"/>
      <c r="S14" s="94"/>
      <c r="T14" s="95"/>
      <c r="U14" s="95">
        <f>347460+269416</f>
        <v>616876</v>
      </c>
      <c r="V14" s="96"/>
    </row>
    <row r="15" spans="1:22" s="97" customFormat="1" ht="15" customHeight="1">
      <c r="A15" s="234" t="s">
        <v>188</v>
      </c>
      <c r="B15" s="235"/>
      <c r="C15" s="235"/>
      <c r="D15" s="235"/>
      <c r="E15" s="235"/>
      <c r="F15" s="235"/>
      <c r="G15" s="236"/>
      <c r="H15" s="91" t="s">
        <v>115</v>
      </c>
      <c r="I15" s="98"/>
      <c r="J15" s="92">
        <f>S15+T15+V15+K15+U15</f>
        <v>4183124</v>
      </c>
      <c r="K15" s="62"/>
      <c r="L15" s="51"/>
      <c r="M15" s="50"/>
      <c r="N15" s="49"/>
      <c r="O15" s="49"/>
      <c r="P15" s="49"/>
      <c r="Q15" s="49"/>
      <c r="R15" s="49"/>
      <c r="S15" s="94"/>
      <c r="T15" s="95">
        <v>4183124</v>
      </c>
      <c r="U15" s="95"/>
      <c r="V15" s="96"/>
    </row>
    <row r="16" spans="1:22" s="97" customFormat="1" ht="20.25" customHeight="1" hidden="1">
      <c r="A16" s="234" t="s">
        <v>189</v>
      </c>
      <c r="B16" s="235"/>
      <c r="C16" s="235"/>
      <c r="D16" s="235"/>
      <c r="E16" s="235"/>
      <c r="F16" s="235"/>
      <c r="G16" s="236"/>
      <c r="H16" s="91" t="s">
        <v>116</v>
      </c>
      <c r="I16" s="98"/>
      <c r="J16" s="92"/>
      <c r="K16" s="62"/>
      <c r="L16" s="51"/>
      <c r="M16" s="50"/>
      <c r="N16" s="49"/>
      <c r="O16" s="49"/>
      <c r="P16" s="49"/>
      <c r="Q16" s="49"/>
      <c r="R16" s="49"/>
      <c r="S16" s="94"/>
      <c r="T16" s="95"/>
      <c r="U16" s="95"/>
      <c r="V16" s="96"/>
    </row>
    <row r="17" spans="1:22" s="97" customFormat="1" ht="36" customHeight="1" hidden="1">
      <c r="A17" s="234" t="s">
        <v>190</v>
      </c>
      <c r="B17" s="235"/>
      <c r="C17" s="235"/>
      <c r="D17" s="235"/>
      <c r="E17" s="235"/>
      <c r="F17" s="235"/>
      <c r="G17" s="236"/>
      <c r="H17" s="91" t="s">
        <v>117</v>
      </c>
      <c r="I17" s="98"/>
      <c r="J17" s="92"/>
      <c r="K17" s="62"/>
      <c r="L17" s="51"/>
      <c r="M17" s="50"/>
      <c r="N17" s="49"/>
      <c r="O17" s="49"/>
      <c r="P17" s="49"/>
      <c r="Q17" s="49"/>
      <c r="R17" s="49"/>
      <c r="S17" s="94"/>
      <c r="T17" s="95"/>
      <c r="U17" s="95"/>
      <c r="V17" s="96"/>
    </row>
    <row r="18" spans="1:22" s="97" customFormat="1" ht="15" customHeight="1">
      <c r="A18" s="234" t="s">
        <v>118</v>
      </c>
      <c r="B18" s="235"/>
      <c r="C18" s="235"/>
      <c r="D18" s="235"/>
      <c r="E18" s="235"/>
      <c r="F18" s="235"/>
      <c r="G18" s="236"/>
      <c r="H18" s="91" t="s">
        <v>119</v>
      </c>
      <c r="I18" s="98"/>
      <c r="J18" s="92">
        <f>K18+M18+O18+P18</f>
        <v>41115262</v>
      </c>
      <c r="K18" s="158">
        <f>3673914+36586662</f>
        <v>40260576</v>
      </c>
      <c r="L18" s="51"/>
      <c r="M18" s="51">
        <f>90000+750000</f>
        <v>840000</v>
      </c>
      <c r="N18" s="49"/>
      <c r="O18" s="49"/>
      <c r="P18" s="49">
        <v>14686</v>
      </c>
      <c r="Q18" s="49"/>
      <c r="R18" s="49"/>
      <c r="S18" s="94"/>
      <c r="T18" s="95"/>
      <c r="U18" s="95"/>
      <c r="V18" s="96"/>
    </row>
    <row r="19" spans="1:22" s="68" customFormat="1" ht="20.25" customHeight="1" hidden="1">
      <c r="A19" s="234" t="s">
        <v>120</v>
      </c>
      <c r="B19" s="235"/>
      <c r="C19" s="235"/>
      <c r="D19" s="235"/>
      <c r="E19" s="235"/>
      <c r="F19" s="235"/>
      <c r="G19" s="236"/>
      <c r="H19" s="91" t="s">
        <v>121</v>
      </c>
      <c r="I19" s="99"/>
      <c r="J19" s="92">
        <f>K19+M19+O19</f>
        <v>0</v>
      </c>
      <c r="K19" s="62"/>
      <c r="L19" s="51"/>
      <c r="M19" s="48"/>
      <c r="N19" s="51"/>
      <c r="O19" s="51"/>
      <c r="P19" s="51"/>
      <c r="Q19" s="51"/>
      <c r="R19" s="51"/>
      <c r="S19" s="100"/>
      <c r="T19" s="101"/>
      <c r="U19" s="101"/>
      <c r="V19" s="102"/>
    </row>
    <row r="20" spans="1:22" s="68" customFormat="1" ht="18.75" customHeight="1" hidden="1">
      <c r="A20" s="256" t="s">
        <v>122</v>
      </c>
      <c r="B20" s="257"/>
      <c r="C20" s="257"/>
      <c r="D20" s="257"/>
      <c r="E20" s="257"/>
      <c r="F20" s="257"/>
      <c r="G20" s="258"/>
      <c r="H20" s="103" t="s">
        <v>123</v>
      </c>
      <c r="I20" s="104"/>
      <c r="J20" s="105"/>
      <c r="K20" s="106"/>
      <c r="L20" s="81"/>
      <c r="M20" s="52"/>
      <c r="N20" s="52"/>
      <c r="O20" s="52"/>
      <c r="P20" s="52"/>
      <c r="Q20" s="52"/>
      <c r="R20" s="52"/>
      <c r="S20" s="52"/>
      <c r="T20" s="101"/>
      <c r="U20" s="101"/>
      <c r="V20" s="107"/>
    </row>
    <row r="21" spans="1:24" s="90" customFormat="1" ht="18.75" customHeight="1">
      <c r="A21" s="259" t="s">
        <v>124</v>
      </c>
      <c r="B21" s="260"/>
      <c r="C21" s="260"/>
      <c r="D21" s="260"/>
      <c r="E21" s="260"/>
      <c r="F21" s="260"/>
      <c r="G21" s="261"/>
      <c r="H21" s="87" t="s">
        <v>125</v>
      </c>
      <c r="I21" s="87"/>
      <c r="J21" s="53">
        <f>J23+J28+J35+J51+J55</f>
        <v>45915262</v>
      </c>
      <c r="K21" s="53">
        <f aca="true" t="shared" si="1" ref="K21:V21">K23+K28+K35+K51+K55</f>
        <v>40260576</v>
      </c>
      <c r="L21" s="53">
        <f t="shared" si="1"/>
        <v>0</v>
      </c>
      <c r="M21" s="53">
        <f t="shared" si="1"/>
        <v>840000</v>
      </c>
      <c r="N21" s="53">
        <f t="shared" si="1"/>
        <v>0</v>
      </c>
      <c r="O21" s="53">
        <f t="shared" si="1"/>
        <v>0</v>
      </c>
      <c r="P21" s="53">
        <f t="shared" si="1"/>
        <v>14686</v>
      </c>
      <c r="Q21" s="53">
        <f t="shared" si="1"/>
        <v>0</v>
      </c>
      <c r="R21" s="53">
        <f t="shared" si="1"/>
        <v>0</v>
      </c>
      <c r="S21" s="53">
        <f t="shared" si="1"/>
        <v>0</v>
      </c>
      <c r="T21" s="53">
        <f t="shared" si="1"/>
        <v>4183124</v>
      </c>
      <c r="U21" s="53">
        <f t="shared" si="1"/>
        <v>616876</v>
      </c>
      <c r="V21" s="108">
        <f t="shared" si="1"/>
        <v>0</v>
      </c>
      <c r="X21" s="109"/>
    </row>
    <row r="22" spans="1:22" s="68" customFormat="1" ht="14.25" customHeight="1">
      <c r="A22" s="237" t="s">
        <v>18</v>
      </c>
      <c r="B22" s="238"/>
      <c r="C22" s="238"/>
      <c r="D22" s="238"/>
      <c r="E22" s="238"/>
      <c r="F22" s="238"/>
      <c r="G22" s="239"/>
      <c r="H22" s="91"/>
      <c r="I22" s="91"/>
      <c r="J22" s="92"/>
      <c r="K22" s="93"/>
      <c r="L22" s="80"/>
      <c r="M22" s="48"/>
      <c r="N22" s="59"/>
      <c r="O22" s="59"/>
      <c r="P22" s="59"/>
      <c r="Q22" s="59"/>
      <c r="R22" s="59"/>
      <c r="S22" s="94"/>
      <c r="T22" s="95"/>
      <c r="U22" s="95"/>
      <c r="V22" s="96"/>
    </row>
    <row r="23" spans="1:22" s="68" customFormat="1" ht="22.5" customHeight="1">
      <c r="A23" s="262" t="s">
        <v>191</v>
      </c>
      <c r="B23" s="263"/>
      <c r="C23" s="263"/>
      <c r="D23" s="263"/>
      <c r="E23" s="263"/>
      <c r="F23" s="263"/>
      <c r="G23" s="264"/>
      <c r="H23" s="110" t="s">
        <v>126</v>
      </c>
      <c r="I23" s="110"/>
      <c r="J23" s="111">
        <f aca="true" t="shared" si="2" ref="J23:V23">J25+J26+J27</f>
        <v>38786676</v>
      </c>
      <c r="K23" s="112">
        <f t="shared" si="2"/>
        <v>35651268</v>
      </c>
      <c r="L23" s="54">
        <f t="shared" si="2"/>
        <v>0</v>
      </c>
      <c r="M23" s="54">
        <f t="shared" si="2"/>
        <v>0</v>
      </c>
      <c r="N23" s="54">
        <f t="shared" si="2"/>
        <v>0</v>
      </c>
      <c r="O23" s="54">
        <f t="shared" si="2"/>
        <v>0</v>
      </c>
      <c r="P23" s="54">
        <f t="shared" si="2"/>
        <v>14686</v>
      </c>
      <c r="Q23" s="54">
        <f t="shared" si="2"/>
        <v>0</v>
      </c>
      <c r="R23" s="54">
        <f t="shared" si="2"/>
        <v>0</v>
      </c>
      <c r="S23" s="54">
        <f t="shared" si="2"/>
        <v>0</v>
      </c>
      <c r="T23" s="54">
        <f t="shared" si="2"/>
        <v>3120722</v>
      </c>
      <c r="U23" s="54">
        <f t="shared" si="2"/>
        <v>0</v>
      </c>
      <c r="V23" s="113">
        <f t="shared" si="2"/>
        <v>0</v>
      </c>
    </row>
    <row r="24" spans="1:22" s="68" customFormat="1" ht="13.5" customHeight="1">
      <c r="A24" s="247" t="s">
        <v>20</v>
      </c>
      <c r="B24" s="248"/>
      <c r="C24" s="248"/>
      <c r="D24" s="248"/>
      <c r="E24" s="248"/>
      <c r="F24" s="248"/>
      <c r="G24" s="249"/>
      <c r="H24" s="91"/>
      <c r="I24" s="91"/>
      <c r="J24" s="92"/>
      <c r="K24" s="93"/>
      <c r="L24" s="80"/>
      <c r="M24" s="55"/>
      <c r="N24" s="55"/>
      <c r="O24" s="55"/>
      <c r="P24" s="55"/>
      <c r="Q24" s="55"/>
      <c r="R24" s="55"/>
      <c r="S24" s="94"/>
      <c r="T24" s="95"/>
      <c r="U24" s="95"/>
      <c r="V24" s="96"/>
    </row>
    <row r="25" spans="1:22" s="97" customFormat="1" ht="15" customHeight="1">
      <c r="A25" s="234" t="s">
        <v>35</v>
      </c>
      <c r="B25" s="235"/>
      <c r="C25" s="235"/>
      <c r="D25" s="235"/>
      <c r="E25" s="235"/>
      <c r="F25" s="235"/>
      <c r="G25" s="236"/>
      <c r="H25" s="91" t="s">
        <v>127</v>
      </c>
      <c r="I25" s="98" t="s">
        <v>162</v>
      </c>
      <c r="J25" s="92">
        <f>K25+M25+T25+U25+P25</f>
        <v>29786848</v>
      </c>
      <c r="K25" s="62">
        <v>27378700</v>
      </c>
      <c r="L25" s="51"/>
      <c r="M25" s="50"/>
      <c r="N25" s="49"/>
      <c r="O25" s="49"/>
      <c r="P25" s="49">
        <v>11280</v>
      </c>
      <c r="Q25" s="49"/>
      <c r="R25" s="49"/>
      <c r="S25" s="94"/>
      <c r="T25" s="95">
        <v>2396868</v>
      </c>
      <c r="U25" s="95"/>
      <c r="V25" s="96"/>
    </row>
    <row r="26" spans="1:22" s="97" customFormat="1" ht="15" customHeight="1">
      <c r="A26" s="234" t="s">
        <v>34</v>
      </c>
      <c r="B26" s="235"/>
      <c r="C26" s="235"/>
      <c r="D26" s="235"/>
      <c r="E26" s="235"/>
      <c r="F26" s="235"/>
      <c r="G26" s="236"/>
      <c r="H26" s="91" t="s">
        <v>128</v>
      </c>
      <c r="I26" s="98" t="s">
        <v>163</v>
      </c>
      <c r="J26" s="92">
        <f>K26+M26+T26+U26</f>
        <v>4200</v>
      </c>
      <c r="K26" s="62">
        <v>4200</v>
      </c>
      <c r="L26" s="51"/>
      <c r="M26" s="50"/>
      <c r="N26" s="49"/>
      <c r="O26" s="49"/>
      <c r="P26" s="49"/>
      <c r="Q26" s="49"/>
      <c r="R26" s="49"/>
      <c r="S26" s="94"/>
      <c r="T26" s="95"/>
      <c r="U26" s="95"/>
      <c r="V26" s="96"/>
    </row>
    <row r="27" spans="1:22" s="97" customFormat="1" ht="15" customHeight="1">
      <c r="A27" s="234" t="s">
        <v>39</v>
      </c>
      <c r="B27" s="235"/>
      <c r="C27" s="235"/>
      <c r="D27" s="235"/>
      <c r="E27" s="235"/>
      <c r="F27" s="235"/>
      <c r="G27" s="236"/>
      <c r="H27" s="91" t="s">
        <v>129</v>
      </c>
      <c r="I27" s="98" t="s">
        <v>164</v>
      </c>
      <c r="J27" s="92">
        <f>K27+M27+T27+U27+P27</f>
        <v>8995628</v>
      </c>
      <c r="K27" s="62">
        <v>8268368</v>
      </c>
      <c r="L27" s="51"/>
      <c r="M27" s="50"/>
      <c r="N27" s="49"/>
      <c r="O27" s="49"/>
      <c r="P27" s="49">
        <v>3406</v>
      </c>
      <c r="Q27" s="49"/>
      <c r="R27" s="49"/>
      <c r="S27" s="94"/>
      <c r="T27" s="95">
        <v>723854</v>
      </c>
      <c r="U27" s="95"/>
      <c r="V27" s="96"/>
    </row>
    <row r="28" spans="1:22" s="68" customFormat="1" ht="11.25" customHeight="1">
      <c r="A28" s="253" t="s">
        <v>130</v>
      </c>
      <c r="B28" s="254"/>
      <c r="C28" s="254"/>
      <c r="D28" s="254"/>
      <c r="E28" s="254"/>
      <c r="F28" s="254"/>
      <c r="G28" s="255"/>
      <c r="H28" s="114" t="s">
        <v>131</v>
      </c>
      <c r="I28" s="115"/>
      <c r="J28" s="56">
        <f>J30+J31+J32+J33+J34</f>
        <v>1546340</v>
      </c>
      <c r="K28" s="56">
        <f aca="true" t="shared" si="3" ref="K28:V28">K30+K31+K32+K33+K34</f>
        <v>1520350</v>
      </c>
      <c r="L28" s="56">
        <f t="shared" si="3"/>
        <v>0</v>
      </c>
      <c r="M28" s="56">
        <f t="shared" si="3"/>
        <v>0</v>
      </c>
      <c r="N28" s="56">
        <f t="shared" si="3"/>
        <v>0</v>
      </c>
      <c r="O28" s="56">
        <f t="shared" si="3"/>
        <v>0</v>
      </c>
      <c r="P28" s="56">
        <f t="shared" si="3"/>
        <v>0</v>
      </c>
      <c r="Q28" s="56">
        <f t="shared" si="3"/>
        <v>0</v>
      </c>
      <c r="R28" s="56">
        <f t="shared" si="3"/>
        <v>0</v>
      </c>
      <c r="S28" s="56">
        <f t="shared" si="3"/>
        <v>0</v>
      </c>
      <c r="T28" s="56">
        <f t="shared" si="3"/>
        <v>0</v>
      </c>
      <c r="U28" s="56">
        <f t="shared" si="3"/>
        <v>25990</v>
      </c>
      <c r="V28" s="56">
        <f t="shared" si="3"/>
        <v>0</v>
      </c>
    </row>
    <row r="29" spans="1:22" s="68" customFormat="1" ht="12" customHeight="1">
      <c r="A29" s="247" t="s">
        <v>20</v>
      </c>
      <c r="B29" s="248"/>
      <c r="C29" s="248"/>
      <c r="D29" s="248"/>
      <c r="E29" s="248"/>
      <c r="F29" s="248"/>
      <c r="G29" s="249"/>
      <c r="H29" s="91"/>
      <c r="I29" s="99"/>
      <c r="J29" s="116"/>
      <c r="K29" s="62"/>
      <c r="L29" s="51"/>
      <c r="M29" s="50"/>
      <c r="N29" s="55"/>
      <c r="O29" s="55"/>
      <c r="P29" s="55"/>
      <c r="Q29" s="55"/>
      <c r="R29" s="55"/>
      <c r="S29" s="117"/>
      <c r="T29" s="118"/>
      <c r="U29" s="118"/>
      <c r="V29" s="119"/>
    </row>
    <row r="30" spans="1:22" s="97" customFormat="1" ht="15" customHeight="1">
      <c r="A30" s="234" t="s">
        <v>132</v>
      </c>
      <c r="B30" s="235"/>
      <c r="C30" s="235"/>
      <c r="D30" s="235"/>
      <c r="E30" s="235"/>
      <c r="F30" s="235"/>
      <c r="G30" s="236"/>
      <c r="H30" s="91" t="s">
        <v>133</v>
      </c>
      <c r="I30" s="98" t="s">
        <v>166</v>
      </c>
      <c r="J30" s="92">
        <f>K30+M30+T30+U30</f>
        <v>1520350</v>
      </c>
      <c r="K30" s="158">
        <f>1017250+503100</f>
        <v>1520350</v>
      </c>
      <c r="L30" s="51"/>
      <c r="M30" s="50"/>
      <c r="N30" s="49"/>
      <c r="O30" s="49"/>
      <c r="P30" s="49"/>
      <c r="Q30" s="49"/>
      <c r="R30" s="49"/>
      <c r="S30" s="94"/>
      <c r="T30" s="95"/>
      <c r="U30" s="95"/>
      <c r="V30" s="96"/>
    </row>
    <row r="31" spans="1:22" s="97" customFormat="1" ht="15" customHeight="1" hidden="1">
      <c r="A31" s="234" t="s">
        <v>132</v>
      </c>
      <c r="B31" s="235"/>
      <c r="C31" s="235"/>
      <c r="D31" s="235"/>
      <c r="E31" s="235"/>
      <c r="F31" s="235"/>
      <c r="G31" s="236"/>
      <c r="H31" s="91" t="s">
        <v>192</v>
      </c>
      <c r="I31" s="98" t="s">
        <v>167</v>
      </c>
      <c r="J31" s="92">
        <f>K31+M31+T31+U31</f>
        <v>0</v>
      </c>
      <c r="K31" s="62"/>
      <c r="L31" s="51"/>
      <c r="M31" s="50"/>
      <c r="N31" s="49"/>
      <c r="O31" s="49"/>
      <c r="P31" s="49"/>
      <c r="Q31" s="49"/>
      <c r="R31" s="49"/>
      <c r="S31" s="94"/>
      <c r="T31" s="95"/>
      <c r="U31" s="95"/>
      <c r="V31" s="96"/>
    </row>
    <row r="32" spans="1:22" s="97" customFormat="1" ht="15" customHeight="1">
      <c r="A32" s="234" t="s">
        <v>132</v>
      </c>
      <c r="B32" s="235"/>
      <c r="C32" s="235"/>
      <c r="D32" s="235"/>
      <c r="E32" s="235"/>
      <c r="F32" s="235"/>
      <c r="G32" s="236"/>
      <c r="H32" s="91" t="s">
        <v>193</v>
      </c>
      <c r="I32" s="98" t="s">
        <v>168</v>
      </c>
      <c r="J32" s="92">
        <f>K32+M32+T32+U32</f>
        <v>25990</v>
      </c>
      <c r="K32" s="62"/>
      <c r="L32" s="51"/>
      <c r="M32" s="50"/>
      <c r="N32" s="49"/>
      <c r="O32" s="49"/>
      <c r="P32" s="49"/>
      <c r="Q32" s="49"/>
      <c r="R32" s="49"/>
      <c r="S32" s="94"/>
      <c r="T32" s="95"/>
      <c r="U32" s="95">
        <v>25990</v>
      </c>
      <c r="V32" s="96"/>
    </row>
    <row r="33" spans="1:22" s="97" customFormat="1" ht="15" customHeight="1">
      <c r="A33" s="234" t="s">
        <v>194</v>
      </c>
      <c r="B33" s="235"/>
      <c r="C33" s="235"/>
      <c r="D33" s="235"/>
      <c r="E33" s="235"/>
      <c r="F33" s="235"/>
      <c r="G33" s="236"/>
      <c r="H33" s="91" t="s">
        <v>134</v>
      </c>
      <c r="I33" s="98"/>
      <c r="J33" s="92">
        <f>K33+M33+T33+U33</f>
        <v>0</v>
      </c>
      <c r="K33" s="62"/>
      <c r="L33" s="51"/>
      <c r="M33" s="50"/>
      <c r="N33" s="49"/>
      <c r="O33" s="49"/>
      <c r="P33" s="49"/>
      <c r="Q33" s="49"/>
      <c r="R33" s="49"/>
      <c r="S33" s="94"/>
      <c r="T33" s="95"/>
      <c r="U33" s="95"/>
      <c r="V33" s="96"/>
    </row>
    <row r="34" spans="1:22" s="97" customFormat="1" ht="15" customHeight="1">
      <c r="A34" s="234" t="s">
        <v>195</v>
      </c>
      <c r="B34" s="235"/>
      <c r="C34" s="235"/>
      <c r="D34" s="235"/>
      <c r="E34" s="235"/>
      <c r="F34" s="235"/>
      <c r="G34" s="236"/>
      <c r="H34" s="91" t="s">
        <v>135</v>
      </c>
      <c r="I34" s="98"/>
      <c r="J34" s="92">
        <f>K34+M34+T34+U34</f>
        <v>0</v>
      </c>
      <c r="K34" s="62"/>
      <c r="L34" s="51"/>
      <c r="M34" s="50"/>
      <c r="N34" s="49"/>
      <c r="O34" s="49"/>
      <c r="P34" s="49"/>
      <c r="Q34" s="49"/>
      <c r="R34" s="49"/>
      <c r="S34" s="94"/>
      <c r="T34" s="95"/>
      <c r="U34" s="95"/>
      <c r="V34" s="96"/>
    </row>
    <row r="35" spans="1:22" s="68" customFormat="1" ht="14.25" customHeight="1">
      <c r="A35" s="253" t="s">
        <v>196</v>
      </c>
      <c r="B35" s="254"/>
      <c r="C35" s="254"/>
      <c r="D35" s="254"/>
      <c r="E35" s="254"/>
      <c r="F35" s="254"/>
      <c r="G35" s="255"/>
      <c r="H35" s="114" t="s">
        <v>136</v>
      </c>
      <c r="I35" s="114"/>
      <c r="J35" s="57">
        <f>J37+J38+J39+J40+J41+J43+J44</f>
        <v>5582246</v>
      </c>
      <c r="K35" s="57">
        <f aca="true" t="shared" si="4" ref="K35:V35">K37+K38+K39+K40+K41+K43+K44</f>
        <v>3088958</v>
      </c>
      <c r="L35" s="57">
        <f t="shared" si="4"/>
        <v>0</v>
      </c>
      <c r="M35" s="57">
        <f t="shared" si="4"/>
        <v>840000</v>
      </c>
      <c r="N35" s="57">
        <f t="shared" si="4"/>
        <v>0</v>
      </c>
      <c r="O35" s="57">
        <f t="shared" si="4"/>
        <v>0</v>
      </c>
      <c r="P35" s="57">
        <f t="shared" si="4"/>
        <v>0</v>
      </c>
      <c r="Q35" s="57">
        <f t="shared" si="4"/>
        <v>0</v>
      </c>
      <c r="R35" s="57">
        <f t="shared" si="4"/>
        <v>0</v>
      </c>
      <c r="S35" s="57">
        <f t="shared" si="4"/>
        <v>0</v>
      </c>
      <c r="T35" s="57">
        <f t="shared" si="4"/>
        <v>1062402</v>
      </c>
      <c r="U35" s="57">
        <f t="shared" si="4"/>
        <v>590886</v>
      </c>
      <c r="V35" s="57">
        <f t="shared" si="4"/>
        <v>0</v>
      </c>
    </row>
    <row r="36" spans="1:22" s="68" customFormat="1" ht="13.5" customHeight="1">
      <c r="A36" s="247" t="s">
        <v>20</v>
      </c>
      <c r="B36" s="248"/>
      <c r="C36" s="248"/>
      <c r="D36" s="248"/>
      <c r="E36" s="248"/>
      <c r="F36" s="248"/>
      <c r="G36" s="249"/>
      <c r="H36" s="91"/>
      <c r="I36" s="91"/>
      <c r="J36" s="92"/>
      <c r="K36" s="93"/>
      <c r="L36" s="80"/>
      <c r="M36" s="55"/>
      <c r="N36" s="55"/>
      <c r="O36" s="55"/>
      <c r="P36" s="55"/>
      <c r="Q36" s="55"/>
      <c r="R36" s="55"/>
      <c r="S36" s="120"/>
      <c r="T36" s="121"/>
      <c r="U36" s="121"/>
      <c r="V36" s="122"/>
    </row>
    <row r="37" spans="1:22" s="97" customFormat="1" ht="15" customHeight="1">
      <c r="A37" s="234" t="s">
        <v>25</v>
      </c>
      <c r="B37" s="235"/>
      <c r="C37" s="235"/>
      <c r="D37" s="235"/>
      <c r="E37" s="235"/>
      <c r="F37" s="235"/>
      <c r="G37" s="236"/>
      <c r="H37" s="91" t="s">
        <v>137</v>
      </c>
      <c r="I37" s="98" t="s">
        <v>165</v>
      </c>
      <c r="J37" s="92">
        <f aca="true" t="shared" si="5" ref="J37:J43">K37+M37+T37+U37</f>
        <v>86810</v>
      </c>
      <c r="K37" s="62">
        <f>43010+43800</f>
        <v>86810</v>
      </c>
      <c r="L37" s="51"/>
      <c r="M37" s="50"/>
      <c r="N37" s="49"/>
      <c r="O37" s="49"/>
      <c r="P37" s="49"/>
      <c r="Q37" s="49"/>
      <c r="R37" s="49"/>
      <c r="S37" s="94"/>
      <c r="T37" s="95"/>
      <c r="U37" s="95"/>
      <c r="V37" s="96"/>
    </row>
    <row r="38" spans="1:22" s="97" customFormat="1" ht="15" customHeight="1">
      <c r="A38" s="234" t="s">
        <v>26</v>
      </c>
      <c r="B38" s="235"/>
      <c r="C38" s="235"/>
      <c r="D38" s="235"/>
      <c r="E38" s="235"/>
      <c r="F38" s="235"/>
      <c r="G38" s="236"/>
      <c r="H38" s="91" t="s">
        <v>138</v>
      </c>
      <c r="I38" s="98"/>
      <c r="J38" s="92">
        <f t="shared" si="5"/>
        <v>0</v>
      </c>
      <c r="K38" s="62"/>
      <c r="L38" s="51"/>
      <c r="M38" s="50"/>
      <c r="N38" s="49"/>
      <c r="O38" s="49"/>
      <c r="P38" s="49"/>
      <c r="Q38" s="49"/>
      <c r="R38" s="49"/>
      <c r="S38" s="94"/>
      <c r="T38" s="95"/>
      <c r="U38" s="95"/>
      <c r="V38" s="96"/>
    </row>
    <row r="39" spans="1:22" s="97" customFormat="1" ht="15" customHeight="1">
      <c r="A39" s="234" t="s">
        <v>27</v>
      </c>
      <c r="B39" s="235"/>
      <c r="C39" s="235"/>
      <c r="D39" s="235"/>
      <c r="E39" s="235"/>
      <c r="F39" s="235"/>
      <c r="G39" s="236"/>
      <c r="H39" s="91" t="s">
        <v>139</v>
      </c>
      <c r="I39" s="98" t="s">
        <v>165</v>
      </c>
      <c r="J39" s="92">
        <f t="shared" si="5"/>
        <v>2103304</v>
      </c>
      <c r="K39" s="158">
        <f>1798600</f>
        <v>1798600</v>
      </c>
      <c r="L39" s="51"/>
      <c r="M39" s="50"/>
      <c r="N39" s="49"/>
      <c r="O39" s="49"/>
      <c r="P39" s="49"/>
      <c r="Q39" s="49"/>
      <c r="R39" s="49"/>
      <c r="S39" s="94"/>
      <c r="T39" s="95">
        <v>35602</v>
      </c>
      <c r="U39" s="95">
        <v>269102</v>
      </c>
      <c r="V39" s="96"/>
    </row>
    <row r="40" spans="1:22" s="97" customFormat="1" ht="15" customHeight="1">
      <c r="A40" s="234" t="s">
        <v>66</v>
      </c>
      <c r="B40" s="235"/>
      <c r="C40" s="235"/>
      <c r="D40" s="235"/>
      <c r="E40" s="235"/>
      <c r="F40" s="235"/>
      <c r="G40" s="236"/>
      <c r="H40" s="91" t="s">
        <v>140</v>
      </c>
      <c r="I40" s="98"/>
      <c r="J40" s="92">
        <f t="shared" si="5"/>
        <v>0</v>
      </c>
      <c r="K40" s="62"/>
      <c r="L40" s="51"/>
      <c r="M40" s="50"/>
      <c r="N40" s="49"/>
      <c r="O40" s="49"/>
      <c r="P40" s="49"/>
      <c r="Q40" s="49"/>
      <c r="R40" s="49"/>
      <c r="S40" s="94"/>
      <c r="T40" s="95"/>
      <c r="U40" s="95"/>
      <c r="V40" s="96"/>
    </row>
    <row r="41" spans="1:22" s="97" customFormat="1" ht="15" customHeight="1">
      <c r="A41" s="234" t="s">
        <v>37</v>
      </c>
      <c r="B41" s="235"/>
      <c r="C41" s="235"/>
      <c r="D41" s="235"/>
      <c r="E41" s="235"/>
      <c r="F41" s="235"/>
      <c r="G41" s="236"/>
      <c r="H41" s="91" t="s">
        <v>141</v>
      </c>
      <c r="I41" s="98" t="s">
        <v>165</v>
      </c>
      <c r="J41" s="92">
        <f t="shared" si="5"/>
        <v>868709</v>
      </c>
      <c r="K41" s="62">
        <f>96212+82497</f>
        <v>178709</v>
      </c>
      <c r="L41" s="51"/>
      <c r="M41" s="50"/>
      <c r="N41" s="49"/>
      <c r="O41" s="49"/>
      <c r="P41" s="49"/>
      <c r="Q41" s="49"/>
      <c r="R41" s="49"/>
      <c r="S41" s="94"/>
      <c r="T41" s="95">
        <v>590000</v>
      </c>
      <c r="U41" s="95">
        <v>100000</v>
      </c>
      <c r="V41" s="96"/>
    </row>
    <row r="42" spans="1:22" s="97" customFormat="1" ht="15" customHeight="1">
      <c r="A42" s="237" t="s">
        <v>197</v>
      </c>
      <c r="B42" s="238"/>
      <c r="C42" s="238"/>
      <c r="D42" s="238"/>
      <c r="E42" s="238"/>
      <c r="F42" s="238"/>
      <c r="G42" s="239"/>
      <c r="H42" s="91"/>
      <c r="I42" s="98"/>
      <c r="J42" s="92">
        <f t="shared" si="5"/>
        <v>0</v>
      </c>
      <c r="K42" s="62"/>
      <c r="L42" s="51"/>
      <c r="M42" s="50"/>
      <c r="N42" s="49"/>
      <c r="O42" s="49"/>
      <c r="P42" s="49"/>
      <c r="Q42" s="49"/>
      <c r="R42" s="49"/>
      <c r="S42" s="94"/>
      <c r="T42" s="95"/>
      <c r="U42" s="95"/>
      <c r="V42" s="96"/>
    </row>
    <row r="43" spans="1:22" s="97" customFormat="1" ht="15" customHeight="1">
      <c r="A43" s="234" t="s">
        <v>38</v>
      </c>
      <c r="B43" s="235"/>
      <c r="C43" s="235"/>
      <c r="D43" s="235"/>
      <c r="E43" s="235"/>
      <c r="F43" s="235"/>
      <c r="G43" s="236"/>
      <c r="H43" s="91" t="s">
        <v>142</v>
      </c>
      <c r="I43" s="98" t="s">
        <v>165</v>
      </c>
      <c r="J43" s="92">
        <f t="shared" si="5"/>
        <v>452149</v>
      </c>
      <c r="K43" s="62">
        <f>133245+156410+23584</f>
        <v>313239</v>
      </c>
      <c r="L43" s="51"/>
      <c r="M43" s="50"/>
      <c r="N43" s="49"/>
      <c r="O43" s="49"/>
      <c r="P43" s="49"/>
      <c r="Q43" s="49"/>
      <c r="R43" s="49"/>
      <c r="S43" s="94"/>
      <c r="T43" s="95">
        <v>38910</v>
      </c>
      <c r="U43" s="95">
        <v>100000</v>
      </c>
      <c r="V43" s="96"/>
    </row>
    <row r="44" spans="1:22" s="68" customFormat="1" ht="21" customHeight="1">
      <c r="A44" s="250" t="s">
        <v>198</v>
      </c>
      <c r="B44" s="251"/>
      <c r="C44" s="251"/>
      <c r="D44" s="251"/>
      <c r="E44" s="251"/>
      <c r="F44" s="251"/>
      <c r="G44" s="252"/>
      <c r="H44" s="87" t="s">
        <v>143</v>
      </c>
      <c r="I44" s="87"/>
      <c r="J44" s="53">
        <f>J46+J47+J48+J50</f>
        <v>2071274</v>
      </c>
      <c r="K44" s="123">
        <f aca="true" t="shared" si="6" ref="K44:V44">K46+K48+K50</f>
        <v>711600</v>
      </c>
      <c r="L44" s="58">
        <f t="shared" si="6"/>
        <v>0</v>
      </c>
      <c r="M44" s="58">
        <f t="shared" si="6"/>
        <v>840000</v>
      </c>
      <c r="N44" s="58">
        <f t="shared" si="6"/>
        <v>0</v>
      </c>
      <c r="O44" s="58">
        <f t="shared" si="6"/>
        <v>0</v>
      </c>
      <c r="P44" s="58">
        <f t="shared" si="6"/>
        <v>0</v>
      </c>
      <c r="Q44" s="58">
        <f t="shared" si="6"/>
        <v>0</v>
      </c>
      <c r="R44" s="58">
        <f t="shared" si="6"/>
        <v>0</v>
      </c>
      <c r="S44" s="58">
        <f t="shared" si="6"/>
        <v>0</v>
      </c>
      <c r="T44" s="58">
        <f t="shared" si="6"/>
        <v>397890</v>
      </c>
      <c r="U44" s="58">
        <f t="shared" si="6"/>
        <v>121784</v>
      </c>
      <c r="V44" s="124">
        <f t="shared" si="6"/>
        <v>0</v>
      </c>
    </row>
    <row r="45" spans="1:22" s="68" customFormat="1" ht="17.25" customHeight="1">
      <c r="A45" s="247" t="s">
        <v>20</v>
      </c>
      <c r="B45" s="248"/>
      <c r="C45" s="248"/>
      <c r="D45" s="248"/>
      <c r="E45" s="248"/>
      <c r="F45" s="248"/>
      <c r="G45" s="249"/>
      <c r="H45" s="91"/>
      <c r="I45" s="91"/>
      <c r="J45" s="92"/>
      <c r="K45" s="93"/>
      <c r="L45" s="80"/>
      <c r="M45" s="59"/>
      <c r="N45" s="59"/>
      <c r="O45" s="59"/>
      <c r="P45" s="59"/>
      <c r="Q45" s="55"/>
      <c r="R45" s="55"/>
      <c r="S45" s="94"/>
      <c r="T45" s="95"/>
      <c r="U45" s="95"/>
      <c r="V45" s="96"/>
    </row>
    <row r="46" spans="1:22" s="97" customFormat="1" ht="15" customHeight="1">
      <c r="A46" s="234" t="s">
        <v>28</v>
      </c>
      <c r="B46" s="235"/>
      <c r="C46" s="235"/>
      <c r="D46" s="235"/>
      <c r="E46" s="235"/>
      <c r="F46" s="235"/>
      <c r="G46" s="236"/>
      <c r="H46" s="91" t="s">
        <v>144</v>
      </c>
      <c r="I46" s="98" t="s">
        <v>165</v>
      </c>
      <c r="J46" s="92">
        <f>K46+M46+T46+U46</f>
        <v>1141600</v>
      </c>
      <c r="K46" s="62">
        <v>711600</v>
      </c>
      <c r="L46" s="51"/>
      <c r="M46" s="50"/>
      <c r="N46" s="49"/>
      <c r="O46" s="49"/>
      <c r="P46" s="49"/>
      <c r="Q46" s="49"/>
      <c r="R46" s="49"/>
      <c r="S46" s="94"/>
      <c r="T46" s="95">
        <v>330000</v>
      </c>
      <c r="U46" s="95">
        <v>100000</v>
      </c>
      <c r="V46" s="96"/>
    </row>
    <row r="47" spans="1:22" s="97" customFormat="1" ht="15" customHeight="1">
      <c r="A47" s="234" t="s">
        <v>29</v>
      </c>
      <c r="B47" s="235"/>
      <c r="C47" s="235"/>
      <c r="D47" s="235"/>
      <c r="E47" s="235"/>
      <c r="F47" s="235"/>
      <c r="G47" s="236"/>
      <c r="H47" s="91" t="s">
        <v>145</v>
      </c>
      <c r="I47" s="98"/>
      <c r="J47" s="92">
        <f>K47+M47+T47+U47</f>
        <v>0</v>
      </c>
      <c r="K47" s="62"/>
      <c r="L47" s="51"/>
      <c r="M47" s="50"/>
      <c r="N47" s="49"/>
      <c r="O47" s="49"/>
      <c r="P47" s="49"/>
      <c r="Q47" s="49"/>
      <c r="R47" s="49"/>
      <c r="S47" s="94"/>
      <c r="T47" s="95"/>
      <c r="U47" s="95"/>
      <c r="V47" s="96"/>
    </row>
    <row r="48" spans="1:22" s="97" customFormat="1" ht="15" customHeight="1">
      <c r="A48" s="234" t="s">
        <v>30</v>
      </c>
      <c r="B48" s="235"/>
      <c r="C48" s="235"/>
      <c r="D48" s="235"/>
      <c r="E48" s="235"/>
      <c r="F48" s="235"/>
      <c r="G48" s="236"/>
      <c r="H48" s="91" t="s">
        <v>146</v>
      </c>
      <c r="I48" s="98" t="s">
        <v>165</v>
      </c>
      <c r="J48" s="92">
        <f>K48+M48+T48+U48</f>
        <v>929674</v>
      </c>
      <c r="K48" s="62"/>
      <c r="L48" s="51"/>
      <c r="M48" s="51">
        <f>90000+750000</f>
        <v>840000</v>
      </c>
      <c r="N48" s="49"/>
      <c r="O48" s="49"/>
      <c r="P48" s="49"/>
      <c r="Q48" s="49"/>
      <c r="R48" s="49"/>
      <c r="S48" s="94"/>
      <c r="T48" s="95">
        <f>66726+1164</f>
        <v>67890</v>
      </c>
      <c r="U48" s="95">
        <f>22948-1164</f>
        <v>21784</v>
      </c>
      <c r="V48" s="96"/>
    </row>
    <row r="49" spans="1:22" s="97" customFormat="1" ht="15" customHeight="1">
      <c r="A49" s="237" t="s">
        <v>36</v>
      </c>
      <c r="B49" s="238"/>
      <c r="C49" s="238"/>
      <c r="D49" s="238"/>
      <c r="E49" s="238"/>
      <c r="F49" s="238"/>
      <c r="G49" s="239"/>
      <c r="H49" s="91"/>
      <c r="I49" s="98"/>
      <c r="J49" s="92">
        <f>K49+M49+T49+U49</f>
        <v>840000</v>
      </c>
      <c r="K49" s="62"/>
      <c r="L49" s="51"/>
      <c r="M49" s="51">
        <f>M48</f>
        <v>840000</v>
      </c>
      <c r="N49" s="49"/>
      <c r="O49" s="49"/>
      <c r="P49" s="49"/>
      <c r="Q49" s="49"/>
      <c r="R49" s="49"/>
      <c r="S49" s="94"/>
      <c r="T49" s="95"/>
      <c r="U49" s="95"/>
      <c r="V49" s="96"/>
    </row>
    <row r="50" spans="1:22" s="97" customFormat="1" ht="15" customHeight="1">
      <c r="A50" s="234" t="s">
        <v>199</v>
      </c>
      <c r="B50" s="235"/>
      <c r="C50" s="235"/>
      <c r="D50" s="235"/>
      <c r="E50" s="235"/>
      <c r="F50" s="235"/>
      <c r="G50" s="236"/>
      <c r="H50" s="91" t="s">
        <v>200</v>
      </c>
      <c r="I50" s="98" t="s">
        <v>165</v>
      </c>
      <c r="J50" s="92">
        <f>K50+M50+T50+U50</f>
        <v>0</v>
      </c>
      <c r="K50" s="62"/>
      <c r="L50" s="51"/>
      <c r="M50" s="50"/>
      <c r="N50" s="49"/>
      <c r="O50" s="49"/>
      <c r="P50" s="49"/>
      <c r="Q50" s="49"/>
      <c r="R50" s="49"/>
      <c r="S50" s="94"/>
      <c r="T50" s="95"/>
      <c r="U50" s="95"/>
      <c r="V50" s="96"/>
    </row>
    <row r="51" spans="1:22" s="68" customFormat="1" ht="20.25" customHeight="1">
      <c r="A51" s="244" t="s">
        <v>201</v>
      </c>
      <c r="B51" s="245"/>
      <c r="C51" s="245"/>
      <c r="D51" s="245"/>
      <c r="E51" s="245"/>
      <c r="F51" s="245"/>
      <c r="G51" s="246"/>
      <c r="H51" s="125" t="s">
        <v>147</v>
      </c>
      <c r="I51" s="125"/>
      <c r="J51" s="126">
        <f aca="true" t="shared" si="7" ref="J51:V51">J53+J54</f>
        <v>0</v>
      </c>
      <c r="K51" s="127">
        <f t="shared" si="7"/>
        <v>0</v>
      </c>
      <c r="L51" s="60">
        <f t="shared" si="7"/>
        <v>0</v>
      </c>
      <c r="M51" s="60">
        <f t="shared" si="7"/>
        <v>0</v>
      </c>
      <c r="N51" s="60">
        <f t="shared" si="7"/>
        <v>0</v>
      </c>
      <c r="O51" s="60">
        <f t="shared" si="7"/>
        <v>0</v>
      </c>
      <c r="P51" s="60">
        <f t="shared" si="7"/>
        <v>0</v>
      </c>
      <c r="Q51" s="60">
        <f t="shared" si="7"/>
        <v>0</v>
      </c>
      <c r="R51" s="60">
        <f t="shared" si="7"/>
        <v>0</v>
      </c>
      <c r="S51" s="60">
        <f t="shared" si="7"/>
        <v>0</v>
      </c>
      <c r="T51" s="128">
        <f t="shared" si="7"/>
        <v>0</v>
      </c>
      <c r="U51" s="128">
        <f t="shared" si="7"/>
        <v>0</v>
      </c>
      <c r="V51" s="129">
        <f t="shared" si="7"/>
        <v>0</v>
      </c>
    </row>
    <row r="52" spans="1:22" s="97" customFormat="1" ht="15" customHeight="1">
      <c r="A52" s="237" t="s">
        <v>20</v>
      </c>
      <c r="B52" s="238"/>
      <c r="C52" s="238"/>
      <c r="D52" s="238"/>
      <c r="E52" s="238"/>
      <c r="F52" s="238"/>
      <c r="G52" s="239"/>
      <c r="H52" s="91"/>
      <c r="I52" s="98"/>
      <c r="J52" s="92"/>
      <c r="K52" s="62"/>
      <c r="L52" s="51"/>
      <c r="M52" s="50"/>
      <c r="N52" s="49"/>
      <c r="O52" s="49"/>
      <c r="P52" s="49"/>
      <c r="Q52" s="49"/>
      <c r="R52" s="49"/>
      <c r="S52" s="94"/>
      <c r="T52" s="95"/>
      <c r="U52" s="95"/>
      <c r="V52" s="96"/>
    </row>
    <row r="53" spans="1:22" s="97" customFormat="1" ht="15" customHeight="1">
      <c r="A53" s="234" t="s">
        <v>202</v>
      </c>
      <c r="B53" s="235"/>
      <c r="C53" s="235"/>
      <c r="D53" s="235"/>
      <c r="E53" s="235"/>
      <c r="F53" s="235"/>
      <c r="G53" s="236"/>
      <c r="H53" s="91" t="s">
        <v>148</v>
      </c>
      <c r="I53" s="98"/>
      <c r="J53" s="92"/>
      <c r="K53" s="62"/>
      <c r="L53" s="51"/>
      <c r="M53" s="50"/>
      <c r="N53" s="49"/>
      <c r="O53" s="49"/>
      <c r="P53" s="49"/>
      <c r="Q53" s="49"/>
      <c r="R53" s="49"/>
      <c r="S53" s="94"/>
      <c r="T53" s="95"/>
      <c r="U53" s="95"/>
      <c r="V53" s="96"/>
    </row>
    <row r="54" spans="1:22" s="97" customFormat="1" ht="15" customHeight="1">
      <c r="A54" s="234" t="s">
        <v>203</v>
      </c>
      <c r="B54" s="235"/>
      <c r="C54" s="235"/>
      <c r="D54" s="235"/>
      <c r="E54" s="235"/>
      <c r="F54" s="235"/>
      <c r="G54" s="236"/>
      <c r="H54" s="91" t="s">
        <v>149</v>
      </c>
      <c r="I54" s="98"/>
      <c r="J54" s="92"/>
      <c r="K54" s="62"/>
      <c r="L54" s="51"/>
      <c r="M54" s="50"/>
      <c r="N54" s="49"/>
      <c r="O54" s="49"/>
      <c r="P54" s="49"/>
      <c r="Q54" s="49"/>
      <c r="R54" s="49"/>
      <c r="S54" s="94"/>
      <c r="T54" s="95"/>
      <c r="U54" s="95"/>
      <c r="V54" s="96"/>
    </row>
    <row r="55" spans="1:22" s="68" customFormat="1" ht="18.75" customHeight="1">
      <c r="A55" s="240" t="s">
        <v>204</v>
      </c>
      <c r="B55" s="240"/>
      <c r="C55" s="240"/>
      <c r="D55" s="240"/>
      <c r="E55" s="240"/>
      <c r="F55" s="240"/>
      <c r="G55" s="240"/>
      <c r="H55" s="125" t="s">
        <v>150</v>
      </c>
      <c r="I55" s="125"/>
      <c r="J55" s="128">
        <f aca="true" t="shared" si="8" ref="J55:V55">J57+J58</f>
        <v>0</v>
      </c>
      <c r="K55" s="60">
        <f t="shared" si="8"/>
        <v>0</v>
      </c>
      <c r="L55" s="60">
        <f t="shared" si="8"/>
        <v>0</v>
      </c>
      <c r="M55" s="60">
        <f t="shared" si="8"/>
        <v>0</v>
      </c>
      <c r="N55" s="60">
        <f t="shared" si="8"/>
        <v>0</v>
      </c>
      <c r="O55" s="60">
        <f t="shared" si="8"/>
        <v>0</v>
      </c>
      <c r="P55" s="60">
        <f t="shared" si="8"/>
        <v>0</v>
      </c>
      <c r="Q55" s="60">
        <f t="shared" si="8"/>
        <v>0</v>
      </c>
      <c r="R55" s="60">
        <f t="shared" si="8"/>
        <v>0</v>
      </c>
      <c r="S55" s="60">
        <f t="shared" si="8"/>
        <v>0</v>
      </c>
      <c r="T55" s="128">
        <f t="shared" si="8"/>
        <v>0</v>
      </c>
      <c r="U55" s="128">
        <f t="shared" si="8"/>
        <v>0</v>
      </c>
      <c r="V55" s="130">
        <f t="shared" si="8"/>
        <v>0</v>
      </c>
    </row>
    <row r="56" spans="1:22" s="68" customFormat="1" ht="15" customHeight="1">
      <c r="A56" s="241" t="s">
        <v>20</v>
      </c>
      <c r="B56" s="242"/>
      <c r="C56" s="242"/>
      <c r="D56" s="242"/>
      <c r="E56" s="242"/>
      <c r="F56" s="242"/>
      <c r="G56" s="243"/>
      <c r="H56" s="131"/>
      <c r="I56" s="131"/>
      <c r="J56" s="132"/>
      <c r="K56" s="133"/>
      <c r="L56" s="82"/>
      <c r="M56" s="61"/>
      <c r="N56" s="82"/>
      <c r="O56" s="82"/>
      <c r="P56" s="82"/>
      <c r="Q56" s="82"/>
      <c r="R56" s="82"/>
      <c r="S56" s="134"/>
      <c r="T56" s="134"/>
      <c r="U56" s="134"/>
      <c r="V56" s="135"/>
    </row>
    <row r="57" spans="1:22" s="97" customFormat="1" ht="15" customHeight="1">
      <c r="A57" s="234" t="s">
        <v>151</v>
      </c>
      <c r="B57" s="235"/>
      <c r="C57" s="235"/>
      <c r="D57" s="235"/>
      <c r="E57" s="235"/>
      <c r="F57" s="235"/>
      <c r="G57" s="236"/>
      <c r="H57" s="91" t="s">
        <v>152</v>
      </c>
      <c r="I57" s="98"/>
      <c r="J57" s="92">
        <f>K57+M57+T57+U57</f>
        <v>0</v>
      </c>
      <c r="K57" s="62"/>
      <c r="L57" s="51"/>
      <c r="M57" s="50"/>
      <c r="N57" s="49"/>
      <c r="O57" s="49"/>
      <c r="P57" s="49"/>
      <c r="Q57" s="49"/>
      <c r="R57" s="49"/>
      <c r="S57" s="94"/>
      <c r="T57" s="95"/>
      <c r="U57" s="95"/>
      <c r="V57" s="96"/>
    </row>
    <row r="58" spans="1:22" s="97" customFormat="1" ht="15" customHeight="1">
      <c r="A58" s="234" t="s">
        <v>153</v>
      </c>
      <c r="B58" s="235"/>
      <c r="C58" s="235"/>
      <c r="D58" s="235"/>
      <c r="E58" s="235"/>
      <c r="F58" s="235"/>
      <c r="G58" s="236"/>
      <c r="H58" s="91" t="s">
        <v>154</v>
      </c>
      <c r="I58" s="98"/>
      <c r="J58" s="92">
        <f>K58+M58+T58+U58</f>
        <v>0</v>
      </c>
      <c r="K58" s="62"/>
      <c r="L58" s="51"/>
      <c r="M58" s="50"/>
      <c r="N58" s="49"/>
      <c r="O58" s="49"/>
      <c r="P58" s="49"/>
      <c r="Q58" s="49"/>
      <c r="R58" s="49"/>
      <c r="S58" s="94"/>
      <c r="T58" s="95"/>
      <c r="U58" s="95"/>
      <c r="V58" s="96"/>
    </row>
    <row r="59" spans="1:22" s="97" customFormat="1" ht="15" customHeight="1">
      <c r="A59" s="237" t="s">
        <v>155</v>
      </c>
      <c r="B59" s="238"/>
      <c r="C59" s="238"/>
      <c r="D59" s="238"/>
      <c r="E59" s="238"/>
      <c r="F59" s="238"/>
      <c r="G59" s="239"/>
      <c r="H59" s="91" t="s">
        <v>156</v>
      </c>
      <c r="I59" s="98"/>
      <c r="J59" s="92" t="s">
        <v>171</v>
      </c>
      <c r="K59" s="158">
        <v>78100</v>
      </c>
      <c r="L59" s="49"/>
      <c r="M59" s="159"/>
      <c r="N59" s="49"/>
      <c r="O59" s="49"/>
      <c r="P59" s="49"/>
      <c r="Q59" s="49"/>
      <c r="R59" s="49"/>
      <c r="S59" s="120"/>
      <c r="T59" s="121">
        <v>546701.63</v>
      </c>
      <c r="U59" s="95"/>
      <c r="V59" s="96"/>
    </row>
    <row r="60" spans="1:22" s="97" customFormat="1" ht="15" customHeight="1">
      <c r="A60" s="237" t="s">
        <v>157</v>
      </c>
      <c r="B60" s="238"/>
      <c r="C60" s="238"/>
      <c r="D60" s="238"/>
      <c r="E60" s="238"/>
      <c r="F60" s="238"/>
      <c r="G60" s="239"/>
      <c r="H60" s="91" t="s">
        <v>158</v>
      </c>
      <c r="I60" s="98"/>
      <c r="J60" s="92" t="s">
        <v>171</v>
      </c>
      <c r="K60" s="158">
        <f aca="true" t="shared" si="9" ref="K60:V60">K59+K12-K21</f>
        <v>78100</v>
      </c>
      <c r="L60" s="158">
        <f t="shared" si="9"/>
        <v>0</v>
      </c>
      <c r="M60" s="158">
        <f t="shared" si="9"/>
        <v>0</v>
      </c>
      <c r="N60" s="158">
        <f>N59+N12-N21</f>
        <v>0</v>
      </c>
      <c r="O60" s="158">
        <f>O59+O12-O21</f>
        <v>0</v>
      </c>
      <c r="P60" s="158">
        <f>P59+P12-P21</f>
        <v>0</v>
      </c>
      <c r="Q60" s="158">
        <f>Q59+Q12-Q21</f>
        <v>0</v>
      </c>
      <c r="R60" s="158">
        <f>R59+R12-R21</f>
        <v>0</v>
      </c>
      <c r="S60" s="158">
        <f t="shared" si="9"/>
        <v>0</v>
      </c>
      <c r="T60" s="158">
        <f t="shared" si="9"/>
        <v>546701.6299999999</v>
      </c>
      <c r="U60" s="51">
        <f t="shared" si="9"/>
        <v>0</v>
      </c>
      <c r="V60" s="96">
        <f t="shared" si="9"/>
        <v>0</v>
      </c>
    </row>
    <row r="61" spans="1:22" s="90" customFormat="1" ht="12.75">
      <c r="A61" s="136"/>
      <c r="B61" s="136"/>
      <c r="C61" s="136"/>
      <c r="D61" s="136"/>
      <c r="E61" s="136"/>
      <c r="F61" s="136"/>
      <c r="G61" s="136"/>
      <c r="H61" s="136"/>
      <c r="I61" s="137"/>
      <c r="J61" s="138"/>
      <c r="K61" s="160"/>
      <c r="L61" s="160"/>
      <c r="M61" s="160"/>
      <c r="N61" s="160"/>
      <c r="O61" s="160"/>
      <c r="P61" s="160"/>
      <c r="Q61" s="160"/>
      <c r="R61" s="160"/>
      <c r="S61" s="138"/>
      <c r="T61" s="138"/>
      <c r="U61" s="139"/>
      <c r="V61" s="140"/>
    </row>
    <row r="62" spans="1:22" s="68" customFormat="1" ht="10.5" customHeight="1">
      <c r="A62" s="233" t="s">
        <v>23</v>
      </c>
      <c r="B62" s="233"/>
      <c r="C62" s="233"/>
      <c r="D62" s="233"/>
      <c r="E62" s="233"/>
      <c r="F62" s="233"/>
      <c r="G62" s="233"/>
      <c r="H62" s="233"/>
      <c r="I62" s="141"/>
      <c r="J62" s="79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4"/>
      <c r="V62" s="142"/>
    </row>
    <row r="63" spans="1:22" s="97" customFormat="1" ht="15" customHeight="1">
      <c r="A63" s="234" t="s">
        <v>24</v>
      </c>
      <c r="B63" s="235"/>
      <c r="C63" s="235"/>
      <c r="D63" s="235"/>
      <c r="E63" s="235"/>
      <c r="F63" s="235"/>
      <c r="G63" s="236"/>
      <c r="H63" s="91"/>
      <c r="I63" s="98"/>
      <c r="J63" s="92">
        <v>134554.59</v>
      </c>
      <c r="K63" s="158"/>
      <c r="L63" s="49"/>
      <c r="M63" s="159"/>
      <c r="N63" s="49"/>
      <c r="O63" s="49"/>
      <c r="P63" s="49"/>
      <c r="Q63" s="49"/>
      <c r="R63" s="49"/>
      <c r="S63" s="120"/>
      <c r="T63" s="121">
        <v>134554.59</v>
      </c>
      <c r="U63" s="95"/>
      <c r="V63" s="96"/>
    </row>
    <row r="64" spans="1:21" s="68" customFormat="1" ht="12.75">
      <c r="A64" s="67"/>
      <c r="B64" s="67"/>
      <c r="C64" s="67"/>
      <c r="D64" s="67"/>
      <c r="E64" s="67"/>
      <c r="F64" s="67"/>
      <c r="G64" s="67"/>
      <c r="H64" s="67"/>
      <c r="I64" s="67"/>
      <c r="J64" s="44"/>
      <c r="K64" s="44"/>
      <c r="L64" s="44"/>
      <c r="M64" s="65"/>
      <c r="N64" s="65"/>
      <c r="O64" s="65"/>
      <c r="P64" s="65"/>
      <c r="Q64" s="65"/>
      <c r="R64" s="65"/>
      <c r="S64" s="65"/>
      <c r="T64" s="65"/>
      <c r="U64" s="65"/>
    </row>
    <row r="65" spans="1:22" s="69" customFormat="1" ht="12" customHeight="1">
      <c r="A65" s="232" t="s">
        <v>172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</row>
    <row r="66" spans="1:22" s="69" customFormat="1" ht="21" customHeight="1">
      <c r="A66" s="232" t="s">
        <v>173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</row>
    <row r="67" spans="1:22" s="70" customFormat="1" ht="18.75" customHeight="1">
      <c r="A67" s="232" t="s">
        <v>174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</row>
    <row r="68" spans="1:22" s="68" customFormat="1" ht="12" customHeight="1">
      <c r="A68" s="67"/>
      <c r="B68" s="67"/>
      <c r="C68" s="67"/>
      <c r="D68" s="67"/>
      <c r="E68" s="67"/>
      <c r="F68" s="67"/>
      <c r="G68" s="67"/>
      <c r="H68" s="67"/>
      <c r="I68" s="67"/>
      <c r="J68" s="44"/>
      <c r="K68" s="44"/>
      <c r="L68" s="44"/>
      <c r="M68" s="65"/>
      <c r="N68" s="65"/>
      <c r="O68" s="65"/>
      <c r="P68" s="65"/>
      <c r="Q68" s="65"/>
      <c r="R68" s="65"/>
      <c r="S68" s="65"/>
      <c r="T68" s="71"/>
      <c r="U68" s="71"/>
      <c r="V68" s="72"/>
    </row>
    <row r="69" spans="1:21" s="68" customFormat="1" ht="21.75" customHeight="1">
      <c r="A69" s="67"/>
      <c r="B69" s="67" t="s">
        <v>169</v>
      </c>
      <c r="C69" s="67"/>
      <c r="D69" s="67"/>
      <c r="E69" s="67"/>
      <c r="F69" s="73"/>
      <c r="G69" s="74"/>
      <c r="H69" s="73"/>
      <c r="I69" s="75"/>
      <c r="J69" s="76" t="s">
        <v>205</v>
      </c>
      <c r="K69" s="44"/>
      <c r="L69" s="44"/>
      <c r="M69" s="65"/>
      <c r="N69" s="65"/>
      <c r="O69" s="65"/>
      <c r="P69" s="65"/>
      <c r="Q69" s="65"/>
      <c r="R69" s="65"/>
      <c r="S69" s="65"/>
      <c r="T69" s="65"/>
      <c r="U69" s="65"/>
    </row>
    <row r="71" ht="12.75">
      <c r="B71" s="67" t="s">
        <v>68</v>
      </c>
    </row>
    <row r="72" ht="12.75">
      <c r="B72" s="67" t="s">
        <v>69</v>
      </c>
    </row>
    <row r="73" spans="2:10" ht="12.75">
      <c r="B73" s="67" t="s">
        <v>70</v>
      </c>
      <c r="E73" s="78"/>
      <c r="F73" s="73"/>
      <c r="G73" s="74"/>
      <c r="H73" s="73"/>
      <c r="I73" s="73"/>
      <c r="J73" s="79" t="s">
        <v>215</v>
      </c>
    </row>
    <row r="74" ht="12.75">
      <c r="B74" s="67" t="s">
        <v>170</v>
      </c>
    </row>
    <row r="76" ht="12.75">
      <c r="B76" s="67" t="s">
        <v>214</v>
      </c>
    </row>
  </sheetData>
  <mergeCells count="79">
    <mergeCell ref="A2:V2"/>
    <mergeCell ref="S3:V3"/>
    <mergeCell ref="M8:M10"/>
    <mergeCell ref="N8:N10"/>
    <mergeCell ref="O8:O10"/>
    <mergeCell ref="A4:G10"/>
    <mergeCell ref="H4:H10"/>
    <mergeCell ref="I4:I10"/>
    <mergeCell ref="J4:J10"/>
    <mergeCell ref="K4:V4"/>
    <mergeCell ref="K5:V5"/>
    <mergeCell ref="K6:K10"/>
    <mergeCell ref="L6:L10"/>
    <mergeCell ref="M6:P6"/>
    <mergeCell ref="Q6:Q10"/>
    <mergeCell ref="R6:R10"/>
    <mergeCell ref="S6:V6"/>
    <mergeCell ref="M7:O7"/>
    <mergeCell ref="S7:S10"/>
    <mergeCell ref="T7:T10"/>
    <mergeCell ref="U7:U10"/>
    <mergeCell ref="V7:V10"/>
    <mergeCell ref="A11:G11"/>
    <mergeCell ref="P8:P10"/>
    <mergeCell ref="A16:G16"/>
    <mergeCell ref="A17:G17"/>
    <mergeCell ref="A18:G18"/>
    <mergeCell ref="A12:G12"/>
    <mergeCell ref="A13:G13"/>
    <mergeCell ref="A14:G14"/>
    <mergeCell ref="A15:G15"/>
    <mergeCell ref="A19:G19"/>
    <mergeCell ref="A20:G20"/>
    <mergeCell ref="A21:G21"/>
    <mergeCell ref="A23:G23"/>
    <mergeCell ref="A22:G22"/>
    <mergeCell ref="A24:G24"/>
    <mergeCell ref="A26:G26"/>
    <mergeCell ref="A25:G25"/>
    <mergeCell ref="A27:G27"/>
    <mergeCell ref="A28:G28"/>
    <mergeCell ref="A29:G29"/>
    <mergeCell ref="A30:G30"/>
    <mergeCell ref="A32:G32"/>
    <mergeCell ref="A31:G31"/>
    <mergeCell ref="A34:G34"/>
    <mergeCell ref="A33:G33"/>
    <mergeCell ref="A35:G35"/>
    <mergeCell ref="A36:G36"/>
    <mergeCell ref="A37:G37"/>
    <mergeCell ref="A38:G38"/>
    <mergeCell ref="A39:G39"/>
    <mergeCell ref="A40:G40"/>
    <mergeCell ref="A42:G42"/>
    <mergeCell ref="A41:G41"/>
    <mergeCell ref="A43:G43"/>
    <mergeCell ref="A44:G44"/>
    <mergeCell ref="A45:G45"/>
    <mergeCell ref="A46:G46"/>
    <mergeCell ref="A47:G47"/>
    <mergeCell ref="A48:G48"/>
    <mergeCell ref="A49:G49"/>
    <mergeCell ref="A50:G50"/>
    <mergeCell ref="A52:G52"/>
    <mergeCell ref="A51:G51"/>
    <mergeCell ref="A53:G53"/>
    <mergeCell ref="A54:G54"/>
    <mergeCell ref="A55:G55"/>
    <mergeCell ref="A56:G56"/>
    <mergeCell ref="A1:V1"/>
    <mergeCell ref="A65:V65"/>
    <mergeCell ref="A66:V66"/>
    <mergeCell ref="A67:V67"/>
    <mergeCell ref="A62:H62"/>
    <mergeCell ref="A63:G63"/>
    <mergeCell ref="A57:G57"/>
    <mergeCell ref="A58:G58"/>
    <mergeCell ref="A59:G59"/>
    <mergeCell ref="A60:G60"/>
  </mergeCells>
  <printOptions/>
  <pageMargins left="0.49" right="0.24" top="0.24" bottom="0.2" header="0.2" footer="0.2"/>
  <pageSetup fitToHeight="2" fitToWidth="1" horizontalDpi="600" verticalDpi="600" orientation="landscape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SheetLayoutView="100" workbookViewId="0" topLeftCell="A53">
      <selection activeCell="P6" sqref="P6:P9"/>
    </sheetView>
  </sheetViews>
  <sheetFormatPr defaultColWidth="9.00390625" defaultRowHeight="12.75"/>
  <cols>
    <col min="1" max="5" width="9.125" style="67" customWidth="1"/>
    <col min="6" max="6" width="3.125" style="67" customWidth="1"/>
    <col min="7" max="7" width="1.00390625" style="77" hidden="1" customWidth="1"/>
    <col min="8" max="8" width="6.375" style="67" customWidth="1"/>
    <col min="9" max="9" width="6.125" style="77" customWidth="1"/>
    <col min="10" max="10" width="18.125" style="66" customWidth="1"/>
    <col min="11" max="11" width="23.875" style="66" customWidth="1"/>
    <col min="12" max="12" width="0" style="66" hidden="1" customWidth="1"/>
    <col min="13" max="13" width="30.375" style="66" customWidth="1"/>
    <col min="14" max="14" width="16.375" style="66" hidden="1" customWidth="1"/>
    <col min="15" max="15" width="20.875" style="66" hidden="1" customWidth="1"/>
    <col min="16" max="16" width="31.75390625" style="66" customWidth="1"/>
    <col min="17" max="19" width="9.125" style="44" hidden="1" customWidth="1"/>
    <col min="20" max="20" width="13.125" style="44" customWidth="1"/>
    <col min="21" max="21" width="20.00390625" style="44" customWidth="1"/>
    <col min="22" max="22" width="0" style="67" hidden="1" customWidth="1"/>
    <col min="23" max="23" width="9.125" style="67" customWidth="1"/>
    <col min="24" max="24" width="9.875" style="67" bestFit="1" customWidth="1"/>
    <col min="25" max="16384" width="9.125" style="67" customWidth="1"/>
  </cols>
  <sheetData>
    <row r="1" spans="1:22" ht="20.25" customHeight="1">
      <c r="A1" s="273" t="s">
        <v>208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</row>
    <row r="2" spans="7:22" ht="12.75">
      <c r="G2" s="67"/>
      <c r="I2" s="67"/>
      <c r="J2" s="44"/>
      <c r="K2" s="44"/>
      <c r="L2" s="44"/>
      <c r="M2" s="44"/>
      <c r="N2" s="44"/>
      <c r="O2" s="44"/>
      <c r="P2" s="44"/>
      <c r="S2" s="290"/>
      <c r="T2" s="290"/>
      <c r="U2" s="290"/>
      <c r="V2" s="290"/>
    </row>
    <row r="3" spans="1:22" s="83" customFormat="1" ht="15" customHeight="1">
      <c r="A3" s="275" t="s">
        <v>19</v>
      </c>
      <c r="B3" s="276"/>
      <c r="C3" s="276"/>
      <c r="D3" s="276"/>
      <c r="E3" s="276"/>
      <c r="F3" s="276"/>
      <c r="G3" s="277"/>
      <c r="H3" s="284" t="s">
        <v>31</v>
      </c>
      <c r="I3" s="284" t="s">
        <v>110</v>
      </c>
      <c r="J3" s="287" t="s">
        <v>21</v>
      </c>
      <c r="K3" s="269" t="s">
        <v>175</v>
      </c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1:22" s="83" customFormat="1" ht="15" customHeight="1">
      <c r="A4" s="278"/>
      <c r="B4" s="279"/>
      <c r="C4" s="279"/>
      <c r="D4" s="279"/>
      <c r="E4" s="279"/>
      <c r="F4" s="279"/>
      <c r="G4" s="280"/>
      <c r="H4" s="285"/>
      <c r="I4" s="285"/>
      <c r="J4" s="288"/>
      <c r="K4" s="269" t="s">
        <v>22</v>
      </c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</row>
    <row r="5" spans="1:22" s="83" customFormat="1" ht="56.25" customHeight="1">
      <c r="A5" s="278"/>
      <c r="B5" s="279"/>
      <c r="C5" s="279"/>
      <c r="D5" s="279"/>
      <c r="E5" s="279"/>
      <c r="F5" s="279"/>
      <c r="G5" s="280"/>
      <c r="H5" s="285"/>
      <c r="I5" s="285"/>
      <c r="J5" s="288"/>
      <c r="K5" s="268" t="s">
        <v>176</v>
      </c>
      <c r="L5" s="268" t="s">
        <v>177</v>
      </c>
      <c r="M5" s="268" t="s">
        <v>178</v>
      </c>
      <c r="N5" s="268"/>
      <c r="O5" s="268"/>
      <c r="P5" s="268"/>
      <c r="Q5" s="268" t="s">
        <v>179</v>
      </c>
      <c r="R5" s="268" t="s">
        <v>111</v>
      </c>
      <c r="S5" s="269" t="s">
        <v>180</v>
      </c>
      <c r="T5" s="269"/>
      <c r="U5" s="269"/>
      <c r="V5" s="269"/>
    </row>
    <row r="6" spans="1:22" s="83" customFormat="1" ht="132" customHeight="1">
      <c r="A6" s="278"/>
      <c r="B6" s="279"/>
      <c r="C6" s="279"/>
      <c r="D6" s="279"/>
      <c r="E6" s="279"/>
      <c r="F6" s="279"/>
      <c r="G6" s="280"/>
      <c r="H6" s="285"/>
      <c r="I6" s="285"/>
      <c r="J6" s="288"/>
      <c r="K6" s="268"/>
      <c r="L6" s="268"/>
      <c r="M6" s="268" t="s">
        <v>181</v>
      </c>
      <c r="N6" s="268"/>
      <c r="O6" s="268"/>
      <c r="P6" s="45" t="s">
        <v>217</v>
      </c>
      <c r="Q6" s="268"/>
      <c r="R6" s="268"/>
      <c r="S6" s="268" t="s">
        <v>182</v>
      </c>
      <c r="T6" s="291" t="s">
        <v>63</v>
      </c>
      <c r="U6" s="291" t="s">
        <v>64</v>
      </c>
      <c r="V6" s="269" t="s">
        <v>65</v>
      </c>
    </row>
    <row r="7" spans="1:22" s="83" customFormat="1" ht="15.75" customHeight="1">
      <c r="A7" s="278"/>
      <c r="B7" s="279"/>
      <c r="C7" s="279"/>
      <c r="D7" s="279"/>
      <c r="E7" s="279"/>
      <c r="F7" s="279"/>
      <c r="G7" s="280"/>
      <c r="H7" s="285"/>
      <c r="I7" s="285"/>
      <c r="J7" s="288"/>
      <c r="K7" s="268"/>
      <c r="L7" s="268"/>
      <c r="M7" s="268" t="s">
        <v>183</v>
      </c>
      <c r="N7" s="268" t="s">
        <v>184</v>
      </c>
      <c r="O7" s="268" t="s">
        <v>185</v>
      </c>
      <c r="P7" s="268" t="s">
        <v>218</v>
      </c>
      <c r="Q7" s="268"/>
      <c r="R7" s="268"/>
      <c r="S7" s="268"/>
      <c r="T7" s="292"/>
      <c r="U7" s="292"/>
      <c r="V7" s="269"/>
    </row>
    <row r="8" spans="1:22" s="83" customFormat="1" ht="12.75">
      <c r="A8" s="278"/>
      <c r="B8" s="279"/>
      <c r="C8" s="279"/>
      <c r="D8" s="279"/>
      <c r="E8" s="279"/>
      <c r="F8" s="279"/>
      <c r="G8" s="280"/>
      <c r="H8" s="285"/>
      <c r="I8" s="285"/>
      <c r="J8" s="288"/>
      <c r="K8" s="268"/>
      <c r="L8" s="268"/>
      <c r="M8" s="268"/>
      <c r="N8" s="268"/>
      <c r="O8" s="268"/>
      <c r="P8" s="268"/>
      <c r="Q8" s="268"/>
      <c r="R8" s="268"/>
      <c r="S8" s="268"/>
      <c r="T8" s="292"/>
      <c r="U8" s="292"/>
      <c r="V8" s="269"/>
    </row>
    <row r="9" spans="1:22" s="83" customFormat="1" ht="90.75" customHeight="1">
      <c r="A9" s="281"/>
      <c r="B9" s="282"/>
      <c r="C9" s="282"/>
      <c r="D9" s="282"/>
      <c r="E9" s="282"/>
      <c r="F9" s="282"/>
      <c r="G9" s="283"/>
      <c r="H9" s="286"/>
      <c r="I9" s="286"/>
      <c r="J9" s="289"/>
      <c r="K9" s="268"/>
      <c r="L9" s="268"/>
      <c r="M9" s="268"/>
      <c r="N9" s="268"/>
      <c r="O9" s="268"/>
      <c r="P9" s="268"/>
      <c r="Q9" s="268"/>
      <c r="R9" s="268"/>
      <c r="S9" s="268"/>
      <c r="T9" s="293"/>
      <c r="U9" s="293"/>
      <c r="V9" s="269"/>
    </row>
    <row r="10" spans="1:22" s="86" customFormat="1" ht="15" customHeight="1">
      <c r="A10" s="270">
        <v>1</v>
      </c>
      <c r="B10" s="271"/>
      <c r="C10" s="271"/>
      <c r="D10" s="271"/>
      <c r="E10" s="271"/>
      <c r="F10" s="271"/>
      <c r="G10" s="272"/>
      <c r="H10" s="46">
        <v>2</v>
      </c>
      <c r="I10" s="84">
        <v>3</v>
      </c>
      <c r="J10" s="84">
        <v>4</v>
      </c>
      <c r="K10" s="84">
        <v>5</v>
      </c>
      <c r="L10" s="46" t="s">
        <v>186</v>
      </c>
      <c r="M10" s="46">
        <v>6</v>
      </c>
      <c r="N10" s="46">
        <v>7</v>
      </c>
      <c r="O10" s="46">
        <v>8</v>
      </c>
      <c r="P10" s="85">
        <v>7</v>
      </c>
      <c r="Q10" s="85" t="s">
        <v>187</v>
      </c>
      <c r="R10" s="85" t="s">
        <v>187</v>
      </c>
      <c r="S10" s="46" t="s">
        <v>187</v>
      </c>
      <c r="T10" s="85">
        <v>8</v>
      </c>
      <c r="U10" s="85">
        <v>9</v>
      </c>
      <c r="V10" s="85" t="s">
        <v>187</v>
      </c>
    </row>
    <row r="11" spans="1:22" s="90" customFormat="1" ht="20.25" customHeight="1">
      <c r="A11" s="265" t="s">
        <v>206</v>
      </c>
      <c r="B11" s="266"/>
      <c r="C11" s="266"/>
      <c r="D11" s="266"/>
      <c r="E11" s="266"/>
      <c r="F11" s="266"/>
      <c r="G11" s="267"/>
      <c r="H11" s="87" t="s">
        <v>112</v>
      </c>
      <c r="I11" s="87" t="s">
        <v>171</v>
      </c>
      <c r="J11" s="47">
        <f>J13+J14+J15+J16+J17+J18+J19</f>
        <v>48781751</v>
      </c>
      <c r="K11" s="47">
        <f aca="true" t="shared" si="0" ref="K11:U11">K13+K14+K15+K16+K17+K18+K19</f>
        <v>43141751</v>
      </c>
      <c r="L11" s="47">
        <f t="shared" si="0"/>
        <v>0</v>
      </c>
      <c r="M11" s="47">
        <f t="shared" si="0"/>
        <v>840000</v>
      </c>
      <c r="N11" s="47" t="e">
        <f t="shared" si="0"/>
        <v>#VALUE!</v>
      </c>
      <c r="O11" s="47" t="e">
        <f t="shared" si="0"/>
        <v>#VALUE!</v>
      </c>
      <c r="P11" s="47">
        <f t="shared" si="0"/>
        <v>0</v>
      </c>
      <c r="Q11" s="47" t="e">
        <f t="shared" si="0"/>
        <v>#VALUE!</v>
      </c>
      <c r="R11" s="47">
        <f t="shared" si="0"/>
        <v>0</v>
      </c>
      <c r="S11" s="47">
        <f t="shared" si="0"/>
        <v>0</v>
      </c>
      <c r="T11" s="88">
        <f t="shared" si="0"/>
        <v>4183124</v>
      </c>
      <c r="U11" s="88">
        <f t="shared" si="0"/>
        <v>616876</v>
      </c>
      <c r="V11" s="89">
        <f>V18</f>
        <v>0</v>
      </c>
    </row>
    <row r="12" spans="1:22" s="97" customFormat="1" ht="12" customHeight="1">
      <c r="A12" s="237" t="s">
        <v>18</v>
      </c>
      <c r="B12" s="238"/>
      <c r="C12" s="238"/>
      <c r="D12" s="238"/>
      <c r="E12" s="238"/>
      <c r="F12" s="238"/>
      <c r="G12" s="239"/>
      <c r="H12" s="91"/>
      <c r="I12" s="91"/>
      <c r="J12" s="92"/>
      <c r="K12" s="93"/>
      <c r="L12" s="80"/>
      <c r="M12" s="48"/>
      <c r="N12" s="59"/>
      <c r="O12" s="59"/>
      <c r="P12" s="59"/>
      <c r="Q12" s="55"/>
      <c r="R12" s="55"/>
      <c r="S12" s="94"/>
      <c r="T12" s="95"/>
      <c r="U12" s="95"/>
      <c r="V12" s="96"/>
    </row>
    <row r="13" spans="1:22" s="97" customFormat="1" ht="20.25" customHeight="1">
      <c r="A13" s="234" t="s">
        <v>113</v>
      </c>
      <c r="B13" s="235"/>
      <c r="C13" s="235"/>
      <c r="D13" s="235"/>
      <c r="E13" s="235"/>
      <c r="F13" s="235"/>
      <c r="G13" s="236"/>
      <c r="H13" s="91" t="s">
        <v>114</v>
      </c>
      <c r="I13" s="98"/>
      <c r="J13" s="92">
        <f>K13+M13+T13+U13</f>
        <v>616876</v>
      </c>
      <c r="K13" s="62"/>
      <c r="L13" s="49"/>
      <c r="M13" s="49"/>
      <c r="N13" s="49" t="s">
        <v>171</v>
      </c>
      <c r="O13" s="49" t="s">
        <v>171</v>
      </c>
      <c r="P13" s="49"/>
      <c r="Q13" s="49" t="s">
        <v>171</v>
      </c>
      <c r="R13" s="49"/>
      <c r="S13" s="94"/>
      <c r="T13" s="95"/>
      <c r="U13" s="95">
        <v>616876</v>
      </c>
      <c r="V13" s="96"/>
    </row>
    <row r="14" spans="1:22" s="97" customFormat="1" ht="15" customHeight="1">
      <c r="A14" s="234" t="s">
        <v>188</v>
      </c>
      <c r="B14" s="235"/>
      <c r="C14" s="235"/>
      <c r="D14" s="235"/>
      <c r="E14" s="235"/>
      <c r="F14" s="235"/>
      <c r="G14" s="236"/>
      <c r="H14" s="91" t="s">
        <v>115</v>
      </c>
      <c r="I14" s="98"/>
      <c r="J14" s="92">
        <f>K14+M14+T14+U14</f>
        <v>4183124</v>
      </c>
      <c r="K14" s="62"/>
      <c r="L14" s="51"/>
      <c r="M14" s="50"/>
      <c r="N14" s="49" t="s">
        <v>171</v>
      </c>
      <c r="O14" s="49" t="s">
        <v>171</v>
      </c>
      <c r="P14" s="49"/>
      <c r="Q14" s="49" t="s">
        <v>171</v>
      </c>
      <c r="R14" s="49"/>
      <c r="S14" s="94"/>
      <c r="T14" s="95">
        <v>4183124</v>
      </c>
      <c r="U14" s="95"/>
      <c r="V14" s="96"/>
    </row>
    <row r="15" spans="1:22" s="97" customFormat="1" ht="20.25" customHeight="1" hidden="1">
      <c r="A15" s="234" t="s">
        <v>189</v>
      </c>
      <c r="B15" s="235"/>
      <c r="C15" s="235"/>
      <c r="D15" s="235"/>
      <c r="E15" s="235"/>
      <c r="F15" s="235"/>
      <c r="G15" s="236"/>
      <c r="H15" s="91" t="s">
        <v>116</v>
      </c>
      <c r="I15" s="98"/>
      <c r="J15" s="92"/>
      <c r="K15" s="62"/>
      <c r="L15" s="51"/>
      <c r="M15" s="50"/>
      <c r="N15" s="49" t="s">
        <v>171</v>
      </c>
      <c r="O15" s="49" t="s">
        <v>171</v>
      </c>
      <c r="P15" s="49"/>
      <c r="Q15" s="49" t="s">
        <v>171</v>
      </c>
      <c r="R15" s="49"/>
      <c r="S15" s="94"/>
      <c r="T15" s="95"/>
      <c r="U15" s="95"/>
      <c r="V15" s="96"/>
    </row>
    <row r="16" spans="1:22" s="97" customFormat="1" ht="36" customHeight="1" hidden="1">
      <c r="A16" s="234" t="s">
        <v>190</v>
      </c>
      <c r="B16" s="235"/>
      <c r="C16" s="235"/>
      <c r="D16" s="235"/>
      <c r="E16" s="235"/>
      <c r="F16" s="235"/>
      <c r="G16" s="236"/>
      <c r="H16" s="91" t="s">
        <v>117</v>
      </c>
      <c r="I16" s="98"/>
      <c r="J16" s="92"/>
      <c r="K16" s="62"/>
      <c r="L16" s="51"/>
      <c r="M16" s="50"/>
      <c r="N16" s="49" t="s">
        <v>171</v>
      </c>
      <c r="O16" s="49" t="s">
        <v>171</v>
      </c>
      <c r="P16" s="49"/>
      <c r="Q16" s="49" t="s">
        <v>171</v>
      </c>
      <c r="R16" s="49"/>
      <c r="S16" s="94"/>
      <c r="T16" s="95"/>
      <c r="U16" s="95"/>
      <c r="V16" s="96"/>
    </row>
    <row r="17" spans="1:22" s="97" customFormat="1" ht="15" customHeight="1">
      <c r="A17" s="234" t="s">
        <v>118</v>
      </c>
      <c r="B17" s="235"/>
      <c r="C17" s="235"/>
      <c r="D17" s="235"/>
      <c r="E17" s="235"/>
      <c r="F17" s="235"/>
      <c r="G17" s="236"/>
      <c r="H17" s="91" t="s">
        <v>119</v>
      </c>
      <c r="I17" s="98"/>
      <c r="J17" s="92">
        <f>K17+M17+O17</f>
        <v>43981751</v>
      </c>
      <c r="K17" s="62">
        <f>3910187-90000+39321564</f>
        <v>43141751</v>
      </c>
      <c r="L17" s="51"/>
      <c r="M17" s="51">
        <f>750000+90000</f>
        <v>840000</v>
      </c>
      <c r="N17" s="49"/>
      <c r="O17" s="49"/>
      <c r="P17" s="49"/>
      <c r="Q17" s="49"/>
      <c r="R17" s="49"/>
      <c r="S17" s="94"/>
      <c r="T17" s="95"/>
      <c r="U17" s="95"/>
      <c r="V17" s="96"/>
    </row>
    <row r="18" spans="1:22" s="68" customFormat="1" ht="20.25" customHeight="1" hidden="1">
      <c r="A18" s="234" t="s">
        <v>120</v>
      </c>
      <c r="B18" s="235"/>
      <c r="C18" s="235"/>
      <c r="D18" s="235"/>
      <c r="E18" s="235"/>
      <c r="F18" s="235"/>
      <c r="G18" s="236"/>
      <c r="H18" s="91" t="s">
        <v>121</v>
      </c>
      <c r="I18" s="99"/>
      <c r="J18" s="92">
        <f>K18+M18+O18</f>
        <v>0</v>
      </c>
      <c r="K18" s="62"/>
      <c r="L18" s="51"/>
      <c r="M18" s="48"/>
      <c r="N18" s="51"/>
      <c r="O18" s="51"/>
      <c r="P18" s="51"/>
      <c r="Q18" s="51"/>
      <c r="R18" s="51"/>
      <c r="S18" s="100"/>
      <c r="T18" s="101"/>
      <c r="U18" s="101"/>
      <c r="V18" s="102"/>
    </row>
    <row r="19" spans="1:22" s="68" customFormat="1" ht="18.75" customHeight="1" hidden="1">
      <c r="A19" s="256" t="s">
        <v>122</v>
      </c>
      <c r="B19" s="257"/>
      <c r="C19" s="257"/>
      <c r="D19" s="257"/>
      <c r="E19" s="257"/>
      <c r="F19" s="257"/>
      <c r="G19" s="258"/>
      <c r="H19" s="103" t="s">
        <v>123</v>
      </c>
      <c r="I19" s="104"/>
      <c r="J19" s="105"/>
      <c r="K19" s="106"/>
      <c r="L19" s="81"/>
      <c r="M19" s="52"/>
      <c r="N19" s="52" t="s">
        <v>171</v>
      </c>
      <c r="O19" s="52" t="s">
        <v>171</v>
      </c>
      <c r="P19" s="52"/>
      <c r="Q19" s="52" t="s">
        <v>171</v>
      </c>
      <c r="R19" s="52"/>
      <c r="S19" s="52"/>
      <c r="T19" s="101"/>
      <c r="U19" s="101"/>
      <c r="V19" s="107"/>
    </row>
    <row r="20" spans="1:24" s="90" customFormat="1" ht="18.75" customHeight="1">
      <c r="A20" s="259" t="s">
        <v>124</v>
      </c>
      <c r="B20" s="260"/>
      <c r="C20" s="260"/>
      <c r="D20" s="260"/>
      <c r="E20" s="260"/>
      <c r="F20" s="260"/>
      <c r="G20" s="261"/>
      <c r="H20" s="87" t="s">
        <v>125</v>
      </c>
      <c r="I20" s="87"/>
      <c r="J20" s="53">
        <f>J22+J27+J34++J43+J50+J54</f>
        <v>48781751</v>
      </c>
      <c r="K20" s="53">
        <f aca="true" t="shared" si="1" ref="K20:U20">K22+K27+K34++K43+K50+K54</f>
        <v>43141751</v>
      </c>
      <c r="L20" s="53">
        <f t="shared" si="1"/>
        <v>0</v>
      </c>
      <c r="M20" s="53">
        <f t="shared" si="1"/>
        <v>840000</v>
      </c>
      <c r="N20" s="53">
        <f t="shared" si="1"/>
        <v>0</v>
      </c>
      <c r="O20" s="53">
        <f t="shared" si="1"/>
        <v>0</v>
      </c>
      <c r="P20" s="53">
        <f t="shared" si="1"/>
        <v>0</v>
      </c>
      <c r="Q20" s="53">
        <f t="shared" si="1"/>
        <v>0</v>
      </c>
      <c r="R20" s="53">
        <f t="shared" si="1"/>
        <v>0</v>
      </c>
      <c r="S20" s="53">
        <f t="shared" si="1"/>
        <v>0</v>
      </c>
      <c r="T20" s="108">
        <f t="shared" si="1"/>
        <v>4183124</v>
      </c>
      <c r="U20" s="108">
        <f t="shared" si="1"/>
        <v>616876</v>
      </c>
      <c r="V20" s="145">
        <v>0</v>
      </c>
      <c r="X20" s="109"/>
    </row>
    <row r="21" spans="1:22" s="68" customFormat="1" ht="14.25" customHeight="1">
      <c r="A21" s="237" t="s">
        <v>18</v>
      </c>
      <c r="B21" s="238"/>
      <c r="C21" s="238"/>
      <c r="D21" s="238"/>
      <c r="E21" s="238"/>
      <c r="F21" s="238"/>
      <c r="G21" s="239"/>
      <c r="H21" s="91"/>
      <c r="I21" s="91"/>
      <c r="J21" s="92"/>
      <c r="K21" s="93"/>
      <c r="L21" s="80"/>
      <c r="M21" s="48"/>
      <c r="N21" s="59"/>
      <c r="O21" s="59"/>
      <c r="P21" s="59"/>
      <c r="Q21" s="59"/>
      <c r="R21" s="59"/>
      <c r="S21" s="94"/>
      <c r="T21" s="95"/>
      <c r="U21" s="95"/>
      <c r="V21" s="96"/>
    </row>
    <row r="22" spans="1:22" s="68" customFormat="1" ht="22.5" customHeight="1">
      <c r="A22" s="262" t="s">
        <v>191</v>
      </c>
      <c r="B22" s="263"/>
      <c r="C22" s="263"/>
      <c r="D22" s="263"/>
      <c r="E22" s="263"/>
      <c r="F22" s="263"/>
      <c r="G22" s="264"/>
      <c r="H22" s="110" t="s">
        <v>126</v>
      </c>
      <c r="I22" s="110"/>
      <c r="J22" s="111">
        <f>J24+J25+J26</f>
        <v>41483711</v>
      </c>
      <c r="K22" s="112">
        <f>K24+K25+K26</f>
        <v>38362989</v>
      </c>
      <c r="L22" s="54">
        <f>L24+L25+L26</f>
        <v>0</v>
      </c>
      <c r="M22" s="54">
        <f aca="true" t="shared" si="2" ref="M22:V22">M24+M25+M26</f>
        <v>0</v>
      </c>
      <c r="N22" s="54">
        <f t="shared" si="2"/>
        <v>0</v>
      </c>
      <c r="O22" s="54">
        <f t="shared" si="2"/>
        <v>0</v>
      </c>
      <c r="P22" s="54">
        <f>P24+P25+P26</f>
        <v>0</v>
      </c>
      <c r="Q22" s="54">
        <f t="shared" si="2"/>
        <v>0</v>
      </c>
      <c r="R22" s="54">
        <f t="shared" si="2"/>
        <v>0</v>
      </c>
      <c r="S22" s="54">
        <f t="shared" si="2"/>
        <v>0</v>
      </c>
      <c r="T22" s="54">
        <f t="shared" si="2"/>
        <v>3120722</v>
      </c>
      <c r="U22" s="54">
        <f>U24+U25+U26</f>
        <v>0</v>
      </c>
      <c r="V22" s="146">
        <f t="shared" si="2"/>
        <v>0</v>
      </c>
    </row>
    <row r="23" spans="1:22" s="68" customFormat="1" ht="13.5" customHeight="1">
      <c r="A23" s="247" t="s">
        <v>20</v>
      </c>
      <c r="B23" s="248"/>
      <c r="C23" s="248"/>
      <c r="D23" s="248"/>
      <c r="E23" s="248"/>
      <c r="F23" s="248"/>
      <c r="G23" s="249"/>
      <c r="H23" s="91"/>
      <c r="I23" s="91"/>
      <c r="J23" s="92"/>
      <c r="K23" s="93"/>
      <c r="L23" s="80"/>
      <c r="M23" s="55"/>
      <c r="N23" s="55"/>
      <c r="O23" s="55"/>
      <c r="P23" s="55"/>
      <c r="Q23" s="55"/>
      <c r="R23" s="55"/>
      <c r="S23" s="94"/>
      <c r="T23" s="95"/>
      <c r="U23" s="95"/>
      <c r="V23" s="96"/>
    </row>
    <row r="24" spans="1:22" s="97" customFormat="1" ht="15" customHeight="1">
      <c r="A24" s="234" t="s">
        <v>35</v>
      </c>
      <c r="B24" s="235"/>
      <c r="C24" s="235"/>
      <c r="D24" s="235"/>
      <c r="E24" s="235"/>
      <c r="F24" s="235"/>
      <c r="G24" s="236"/>
      <c r="H24" s="91" t="s">
        <v>127</v>
      </c>
      <c r="I24" s="98" t="s">
        <v>162</v>
      </c>
      <c r="J24" s="92">
        <f>K24+M24+T24+U24</f>
        <v>31858303</v>
      </c>
      <c r="K24" s="62">
        <v>29461435</v>
      </c>
      <c r="L24" s="51"/>
      <c r="M24" s="50"/>
      <c r="N24" s="49"/>
      <c r="O24" s="49"/>
      <c r="P24" s="49"/>
      <c r="Q24" s="49"/>
      <c r="R24" s="49"/>
      <c r="S24" s="94"/>
      <c r="T24" s="95">
        <v>2396868</v>
      </c>
      <c r="U24" s="95"/>
      <c r="V24" s="96"/>
    </row>
    <row r="25" spans="1:22" s="97" customFormat="1" ht="15" customHeight="1">
      <c r="A25" s="234" t="s">
        <v>34</v>
      </c>
      <c r="B25" s="235"/>
      <c r="C25" s="235"/>
      <c r="D25" s="235"/>
      <c r="E25" s="235"/>
      <c r="F25" s="235"/>
      <c r="G25" s="236"/>
      <c r="H25" s="91" t="s">
        <v>128</v>
      </c>
      <c r="I25" s="98" t="s">
        <v>163</v>
      </c>
      <c r="J25" s="92">
        <f>K25+M25+T25+U25</f>
        <v>4200</v>
      </c>
      <c r="K25" s="62">
        <v>4200</v>
      </c>
      <c r="L25" s="51"/>
      <c r="M25" s="50"/>
      <c r="N25" s="49"/>
      <c r="O25" s="49"/>
      <c r="P25" s="49"/>
      <c r="Q25" s="49"/>
      <c r="R25" s="49"/>
      <c r="S25" s="94"/>
      <c r="T25" s="95"/>
      <c r="U25" s="95"/>
      <c r="V25" s="96"/>
    </row>
    <row r="26" spans="1:22" s="97" customFormat="1" ht="15" customHeight="1">
      <c r="A26" s="234" t="s">
        <v>39</v>
      </c>
      <c r="B26" s="235"/>
      <c r="C26" s="235"/>
      <c r="D26" s="235"/>
      <c r="E26" s="235"/>
      <c r="F26" s="235"/>
      <c r="G26" s="236"/>
      <c r="H26" s="91" t="s">
        <v>129</v>
      </c>
      <c r="I26" s="98" t="s">
        <v>164</v>
      </c>
      <c r="J26" s="92">
        <f>K26+M26+T26+U26</f>
        <v>9621208</v>
      </c>
      <c r="K26" s="62">
        <v>8897354</v>
      </c>
      <c r="L26" s="51"/>
      <c r="M26" s="50"/>
      <c r="N26" s="49"/>
      <c r="O26" s="49"/>
      <c r="P26" s="49"/>
      <c r="Q26" s="49"/>
      <c r="R26" s="49"/>
      <c r="S26" s="94"/>
      <c r="T26" s="95">
        <v>723854</v>
      </c>
      <c r="U26" s="95"/>
      <c r="V26" s="96"/>
    </row>
    <row r="27" spans="1:22" s="68" customFormat="1" ht="11.25" customHeight="1">
      <c r="A27" s="253" t="s">
        <v>130</v>
      </c>
      <c r="B27" s="254"/>
      <c r="C27" s="254"/>
      <c r="D27" s="254"/>
      <c r="E27" s="254"/>
      <c r="F27" s="254"/>
      <c r="G27" s="255"/>
      <c r="H27" s="114" t="s">
        <v>131</v>
      </c>
      <c r="I27" s="115"/>
      <c r="J27" s="56">
        <f>J29+J32+J30+J31</f>
        <v>1656621</v>
      </c>
      <c r="K27" s="143">
        <f>K29+K30+K31+K32+K33</f>
        <v>1630631</v>
      </c>
      <c r="L27" s="143">
        <f aca="true" t="shared" si="3" ref="L27:U27">L29+L30+L31+L32+L33</f>
        <v>0</v>
      </c>
      <c r="M27" s="143">
        <f t="shared" si="3"/>
        <v>0</v>
      </c>
      <c r="N27" s="143">
        <f t="shared" si="3"/>
        <v>0</v>
      </c>
      <c r="O27" s="143">
        <f t="shared" si="3"/>
        <v>0</v>
      </c>
      <c r="P27" s="143">
        <f t="shared" si="3"/>
        <v>0</v>
      </c>
      <c r="Q27" s="143">
        <f t="shared" si="3"/>
        <v>0</v>
      </c>
      <c r="R27" s="143">
        <f t="shared" si="3"/>
        <v>0</v>
      </c>
      <c r="S27" s="143">
        <f t="shared" si="3"/>
        <v>0</v>
      </c>
      <c r="T27" s="143">
        <f t="shared" si="3"/>
        <v>0</v>
      </c>
      <c r="U27" s="143">
        <f t="shared" si="3"/>
        <v>25990</v>
      </c>
      <c r="V27" s="147"/>
    </row>
    <row r="28" spans="1:22" s="68" customFormat="1" ht="12" customHeight="1">
      <c r="A28" s="247" t="s">
        <v>20</v>
      </c>
      <c r="B28" s="248"/>
      <c r="C28" s="248"/>
      <c r="D28" s="248"/>
      <c r="E28" s="248"/>
      <c r="F28" s="248"/>
      <c r="G28" s="249"/>
      <c r="H28" s="91"/>
      <c r="I28" s="99"/>
      <c r="J28" s="116"/>
      <c r="K28" s="62"/>
      <c r="L28" s="51"/>
      <c r="M28" s="50"/>
      <c r="N28" s="55"/>
      <c r="O28" s="55"/>
      <c r="P28" s="55"/>
      <c r="Q28" s="55"/>
      <c r="R28" s="55"/>
      <c r="S28" s="117"/>
      <c r="T28" s="118"/>
      <c r="U28" s="118"/>
      <c r="V28" s="119"/>
    </row>
    <row r="29" spans="1:22" s="97" customFormat="1" ht="15" customHeight="1">
      <c r="A29" s="234" t="s">
        <v>132</v>
      </c>
      <c r="B29" s="235"/>
      <c r="C29" s="235"/>
      <c r="D29" s="235"/>
      <c r="E29" s="235"/>
      <c r="F29" s="235"/>
      <c r="G29" s="236"/>
      <c r="H29" s="91" t="s">
        <v>133</v>
      </c>
      <c r="I29" s="98" t="s">
        <v>166</v>
      </c>
      <c r="J29" s="92">
        <f>K29+M29+T29+U29</f>
        <v>1630631</v>
      </c>
      <c r="K29" s="62">
        <f>1077231+553400</f>
        <v>1630631</v>
      </c>
      <c r="L29" s="51"/>
      <c r="M29" s="50"/>
      <c r="N29" s="49"/>
      <c r="O29" s="49"/>
      <c r="P29" s="49"/>
      <c r="Q29" s="49"/>
      <c r="R29" s="49"/>
      <c r="S29" s="94"/>
      <c r="T29" s="95"/>
      <c r="U29" s="95"/>
      <c r="V29" s="96"/>
    </row>
    <row r="30" spans="1:22" s="97" customFormat="1" ht="15" customHeight="1">
      <c r="A30" s="234" t="s">
        <v>132</v>
      </c>
      <c r="B30" s="235"/>
      <c r="C30" s="235"/>
      <c r="D30" s="235"/>
      <c r="E30" s="235"/>
      <c r="F30" s="235"/>
      <c r="G30" s="236"/>
      <c r="H30" s="91" t="s">
        <v>192</v>
      </c>
      <c r="I30" s="98" t="s">
        <v>167</v>
      </c>
      <c r="J30" s="92">
        <f>K30+M30+T30+U30</f>
        <v>25990</v>
      </c>
      <c r="K30" s="62"/>
      <c r="L30" s="51"/>
      <c r="M30" s="50"/>
      <c r="N30" s="49"/>
      <c r="O30" s="49"/>
      <c r="P30" s="49"/>
      <c r="Q30" s="49"/>
      <c r="R30" s="49"/>
      <c r="S30" s="94"/>
      <c r="T30" s="95"/>
      <c r="U30" s="95">
        <v>25990</v>
      </c>
      <c r="V30" s="96"/>
    </row>
    <row r="31" spans="1:22" s="97" customFormat="1" ht="15" customHeight="1">
      <c r="A31" s="234" t="s">
        <v>132</v>
      </c>
      <c r="B31" s="235"/>
      <c r="C31" s="235"/>
      <c r="D31" s="235"/>
      <c r="E31" s="235"/>
      <c r="F31" s="235"/>
      <c r="G31" s="236"/>
      <c r="H31" s="91" t="s">
        <v>193</v>
      </c>
      <c r="I31" s="98" t="s">
        <v>168</v>
      </c>
      <c r="J31" s="92">
        <f>K31+M31+T31+U31</f>
        <v>0</v>
      </c>
      <c r="K31" s="62"/>
      <c r="L31" s="51"/>
      <c r="M31" s="50"/>
      <c r="N31" s="49"/>
      <c r="O31" s="49"/>
      <c r="P31" s="49"/>
      <c r="Q31" s="49"/>
      <c r="R31" s="49"/>
      <c r="S31" s="94"/>
      <c r="T31" s="95"/>
      <c r="U31" s="95"/>
      <c r="V31" s="96"/>
    </row>
    <row r="32" spans="1:22" s="97" customFormat="1" ht="15" customHeight="1">
      <c r="A32" s="234" t="s">
        <v>194</v>
      </c>
      <c r="B32" s="235"/>
      <c r="C32" s="235"/>
      <c r="D32" s="235"/>
      <c r="E32" s="235"/>
      <c r="F32" s="235"/>
      <c r="G32" s="236"/>
      <c r="H32" s="91" t="s">
        <v>134</v>
      </c>
      <c r="I32" s="98"/>
      <c r="J32" s="92">
        <f>K32+M32+T32+U32</f>
        <v>0</v>
      </c>
      <c r="K32" s="62"/>
      <c r="L32" s="51"/>
      <c r="M32" s="50"/>
      <c r="N32" s="49"/>
      <c r="O32" s="49"/>
      <c r="P32" s="49"/>
      <c r="Q32" s="49"/>
      <c r="R32" s="49"/>
      <c r="S32" s="94"/>
      <c r="T32" s="95"/>
      <c r="U32" s="95"/>
      <c r="V32" s="96"/>
    </row>
    <row r="33" spans="1:22" s="97" customFormat="1" ht="15" customHeight="1">
      <c r="A33" s="234" t="s">
        <v>195</v>
      </c>
      <c r="B33" s="235"/>
      <c r="C33" s="235"/>
      <c r="D33" s="235"/>
      <c r="E33" s="235"/>
      <c r="F33" s="235"/>
      <c r="G33" s="236"/>
      <c r="H33" s="91" t="s">
        <v>135</v>
      </c>
      <c r="I33" s="98"/>
      <c r="J33" s="92">
        <f>K33+M33+T33+U33</f>
        <v>0</v>
      </c>
      <c r="K33" s="62"/>
      <c r="L33" s="51"/>
      <c r="M33" s="50"/>
      <c r="N33" s="49"/>
      <c r="O33" s="49"/>
      <c r="P33" s="49"/>
      <c r="Q33" s="49"/>
      <c r="R33" s="49"/>
      <c r="S33" s="94"/>
      <c r="T33" s="95"/>
      <c r="U33" s="95"/>
      <c r="V33" s="96"/>
    </row>
    <row r="34" spans="1:22" s="68" customFormat="1" ht="14.25" customHeight="1">
      <c r="A34" s="253" t="s">
        <v>196</v>
      </c>
      <c r="B34" s="254"/>
      <c r="C34" s="254"/>
      <c r="D34" s="254"/>
      <c r="E34" s="254"/>
      <c r="F34" s="254"/>
      <c r="G34" s="255"/>
      <c r="H34" s="114" t="s">
        <v>136</v>
      </c>
      <c r="I34" s="114"/>
      <c r="J34" s="57">
        <f>J36+J37+J38+J39+J40+J42</f>
        <v>3570145</v>
      </c>
      <c r="K34" s="144">
        <f>K36+K37+K38+K39+K40+K42</f>
        <v>2436531</v>
      </c>
      <c r="L34" s="144">
        <f aca="true" t="shared" si="4" ref="L34:U34">L36+L37+L38+L39+L40+L42</f>
        <v>0</v>
      </c>
      <c r="M34" s="144">
        <f t="shared" si="4"/>
        <v>0</v>
      </c>
      <c r="N34" s="144">
        <f t="shared" si="4"/>
        <v>0</v>
      </c>
      <c r="O34" s="144">
        <f t="shared" si="4"/>
        <v>0</v>
      </c>
      <c r="P34" s="144">
        <f t="shared" si="4"/>
        <v>0</v>
      </c>
      <c r="Q34" s="144">
        <f t="shared" si="4"/>
        <v>0</v>
      </c>
      <c r="R34" s="144">
        <f t="shared" si="4"/>
        <v>0</v>
      </c>
      <c r="S34" s="144">
        <f t="shared" si="4"/>
        <v>0</v>
      </c>
      <c r="T34" s="144">
        <f t="shared" si="4"/>
        <v>664512</v>
      </c>
      <c r="U34" s="144">
        <f t="shared" si="4"/>
        <v>469102</v>
      </c>
      <c r="V34" s="129">
        <v>0</v>
      </c>
    </row>
    <row r="35" spans="1:22" s="68" customFormat="1" ht="13.5" customHeight="1">
      <c r="A35" s="247" t="s">
        <v>20</v>
      </c>
      <c r="B35" s="248"/>
      <c r="C35" s="248"/>
      <c r="D35" s="248"/>
      <c r="E35" s="248"/>
      <c r="F35" s="248"/>
      <c r="G35" s="249"/>
      <c r="H35" s="91"/>
      <c r="I35" s="91"/>
      <c r="J35" s="92"/>
      <c r="K35" s="93"/>
      <c r="L35" s="80"/>
      <c r="M35" s="55"/>
      <c r="N35" s="55"/>
      <c r="O35" s="55"/>
      <c r="P35" s="55"/>
      <c r="Q35" s="55"/>
      <c r="R35" s="55"/>
      <c r="S35" s="120"/>
      <c r="T35" s="121"/>
      <c r="U35" s="121"/>
      <c r="V35" s="122"/>
    </row>
    <row r="36" spans="1:22" s="97" customFormat="1" ht="15" customHeight="1">
      <c r="A36" s="234" t="s">
        <v>25</v>
      </c>
      <c r="B36" s="235"/>
      <c r="C36" s="235"/>
      <c r="D36" s="235"/>
      <c r="E36" s="235"/>
      <c r="F36" s="235"/>
      <c r="G36" s="236"/>
      <c r="H36" s="91" t="s">
        <v>137</v>
      </c>
      <c r="I36" s="98" t="s">
        <v>165</v>
      </c>
      <c r="J36" s="92">
        <f aca="true" t="shared" si="5" ref="J36:J42">K36+M36+T36+U36</f>
        <v>91030</v>
      </c>
      <c r="K36" s="62">
        <f>43030+48000</f>
        <v>91030</v>
      </c>
      <c r="L36" s="51"/>
      <c r="M36" s="50"/>
      <c r="N36" s="49"/>
      <c r="O36" s="49"/>
      <c r="P36" s="49"/>
      <c r="Q36" s="49"/>
      <c r="R36" s="49"/>
      <c r="S36" s="94"/>
      <c r="T36" s="95"/>
      <c r="U36" s="95"/>
      <c r="V36" s="96"/>
    </row>
    <row r="37" spans="1:22" s="97" customFormat="1" ht="15" customHeight="1">
      <c r="A37" s="234" t="s">
        <v>26</v>
      </c>
      <c r="B37" s="235"/>
      <c r="C37" s="235"/>
      <c r="D37" s="235"/>
      <c r="E37" s="235"/>
      <c r="F37" s="235"/>
      <c r="G37" s="236"/>
      <c r="H37" s="91" t="s">
        <v>138</v>
      </c>
      <c r="I37" s="98"/>
      <c r="J37" s="92">
        <f t="shared" si="5"/>
        <v>0</v>
      </c>
      <c r="K37" s="62"/>
      <c r="L37" s="51"/>
      <c r="M37" s="50"/>
      <c r="N37" s="49"/>
      <c r="O37" s="49"/>
      <c r="P37" s="49"/>
      <c r="Q37" s="49"/>
      <c r="R37" s="49"/>
      <c r="S37" s="94"/>
      <c r="T37" s="95"/>
      <c r="U37" s="95"/>
      <c r="V37" s="96"/>
    </row>
    <row r="38" spans="1:22" s="97" customFormat="1" ht="15" customHeight="1">
      <c r="A38" s="234" t="s">
        <v>27</v>
      </c>
      <c r="B38" s="235"/>
      <c r="C38" s="235"/>
      <c r="D38" s="235"/>
      <c r="E38" s="235"/>
      <c r="F38" s="235"/>
      <c r="G38" s="236"/>
      <c r="H38" s="91" t="s">
        <v>139</v>
      </c>
      <c r="I38" s="98" t="s">
        <v>165</v>
      </c>
      <c r="J38" s="92">
        <f t="shared" si="5"/>
        <v>2221773</v>
      </c>
      <c r="K38" s="62">
        <f>1917069</f>
        <v>1917069</v>
      </c>
      <c r="L38" s="51"/>
      <c r="M38" s="50"/>
      <c r="N38" s="49"/>
      <c r="O38" s="49"/>
      <c r="P38" s="49"/>
      <c r="Q38" s="49"/>
      <c r="R38" s="49"/>
      <c r="S38" s="94"/>
      <c r="T38" s="95">
        <v>35602</v>
      </c>
      <c r="U38" s="95">
        <v>269102</v>
      </c>
      <c r="V38" s="96"/>
    </row>
    <row r="39" spans="1:22" s="97" customFormat="1" ht="15" customHeight="1">
      <c r="A39" s="234" t="s">
        <v>66</v>
      </c>
      <c r="B39" s="235"/>
      <c r="C39" s="235"/>
      <c r="D39" s="235"/>
      <c r="E39" s="235"/>
      <c r="F39" s="235"/>
      <c r="G39" s="236"/>
      <c r="H39" s="91" t="s">
        <v>140</v>
      </c>
      <c r="I39" s="98"/>
      <c r="J39" s="92">
        <f t="shared" si="5"/>
        <v>0</v>
      </c>
      <c r="K39" s="62"/>
      <c r="L39" s="51"/>
      <c r="M39" s="50"/>
      <c r="N39" s="49"/>
      <c r="O39" s="49"/>
      <c r="P39" s="49"/>
      <c r="Q39" s="49"/>
      <c r="R39" s="49"/>
      <c r="S39" s="94"/>
      <c r="T39" s="95"/>
      <c r="U39" s="95"/>
      <c r="V39" s="96"/>
    </row>
    <row r="40" spans="1:22" s="97" customFormat="1" ht="15" customHeight="1">
      <c r="A40" s="234" t="s">
        <v>37</v>
      </c>
      <c r="B40" s="235"/>
      <c r="C40" s="235"/>
      <c r="D40" s="235"/>
      <c r="E40" s="235"/>
      <c r="F40" s="235"/>
      <c r="G40" s="236"/>
      <c r="H40" s="91" t="s">
        <v>141</v>
      </c>
      <c r="I40" s="98" t="s">
        <v>165</v>
      </c>
      <c r="J40" s="92">
        <f t="shared" si="5"/>
        <v>786212</v>
      </c>
      <c r="K40" s="62">
        <f>96212</f>
        <v>96212</v>
      </c>
      <c r="L40" s="51"/>
      <c r="M40" s="50"/>
      <c r="N40" s="49"/>
      <c r="O40" s="49"/>
      <c r="P40" s="49"/>
      <c r="Q40" s="49"/>
      <c r="R40" s="49"/>
      <c r="S40" s="94"/>
      <c r="T40" s="95">
        <v>590000</v>
      </c>
      <c r="U40" s="95">
        <v>100000</v>
      </c>
      <c r="V40" s="96"/>
    </row>
    <row r="41" spans="1:22" s="97" customFormat="1" ht="15" customHeight="1">
      <c r="A41" s="237" t="s">
        <v>197</v>
      </c>
      <c r="B41" s="238"/>
      <c r="C41" s="238"/>
      <c r="D41" s="238"/>
      <c r="E41" s="238"/>
      <c r="F41" s="238"/>
      <c r="G41" s="239"/>
      <c r="H41" s="91"/>
      <c r="I41" s="98"/>
      <c r="J41" s="92">
        <f t="shared" si="5"/>
        <v>550000</v>
      </c>
      <c r="K41" s="62"/>
      <c r="L41" s="51"/>
      <c r="M41" s="50"/>
      <c r="N41" s="49"/>
      <c r="O41" s="49"/>
      <c r="P41" s="49"/>
      <c r="Q41" s="49"/>
      <c r="R41" s="49"/>
      <c r="S41" s="94"/>
      <c r="T41" s="95">
        <v>450000</v>
      </c>
      <c r="U41" s="95">
        <v>100000</v>
      </c>
      <c r="V41" s="96"/>
    </row>
    <row r="42" spans="1:22" s="97" customFormat="1" ht="15" customHeight="1">
      <c r="A42" s="234" t="s">
        <v>38</v>
      </c>
      <c r="B42" s="235"/>
      <c r="C42" s="235"/>
      <c r="D42" s="235"/>
      <c r="E42" s="235"/>
      <c r="F42" s="235"/>
      <c r="G42" s="236"/>
      <c r="H42" s="91" t="s">
        <v>142</v>
      </c>
      <c r="I42" s="98" t="s">
        <v>165</v>
      </c>
      <c r="J42" s="92">
        <f t="shared" si="5"/>
        <v>471130</v>
      </c>
      <c r="K42" s="62">
        <f>133245+23584+175391</f>
        <v>332220</v>
      </c>
      <c r="L42" s="51"/>
      <c r="M42" s="50"/>
      <c r="N42" s="49"/>
      <c r="O42" s="49"/>
      <c r="P42" s="49"/>
      <c r="Q42" s="49"/>
      <c r="R42" s="49"/>
      <c r="S42" s="94"/>
      <c r="T42" s="95">
        <v>38910</v>
      </c>
      <c r="U42" s="95">
        <v>100000</v>
      </c>
      <c r="V42" s="96"/>
    </row>
    <row r="43" spans="1:22" s="68" customFormat="1" ht="21" customHeight="1">
      <c r="A43" s="250" t="s">
        <v>198</v>
      </c>
      <c r="B43" s="251"/>
      <c r="C43" s="251"/>
      <c r="D43" s="251"/>
      <c r="E43" s="251"/>
      <c r="F43" s="251"/>
      <c r="G43" s="252"/>
      <c r="H43" s="87" t="s">
        <v>143</v>
      </c>
      <c r="I43" s="87"/>
      <c r="J43" s="53">
        <f>J45+J46+J47+J49</f>
        <v>2071274</v>
      </c>
      <c r="K43" s="123">
        <f>K45+K47+K49</f>
        <v>711600</v>
      </c>
      <c r="L43" s="58">
        <f>L45+L47+L49</f>
        <v>0</v>
      </c>
      <c r="M43" s="58">
        <f aca="true" t="shared" si="6" ref="M43:V43">M45+M47+M49</f>
        <v>840000</v>
      </c>
      <c r="N43" s="58">
        <f t="shared" si="6"/>
        <v>0</v>
      </c>
      <c r="O43" s="58">
        <f t="shared" si="6"/>
        <v>0</v>
      </c>
      <c r="P43" s="58">
        <f t="shared" si="6"/>
        <v>0</v>
      </c>
      <c r="Q43" s="58">
        <f t="shared" si="6"/>
        <v>0</v>
      </c>
      <c r="R43" s="58">
        <f t="shared" si="6"/>
        <v>0</v>
      </c>
      <c r="S43" s="58">
        <f t="shared" si="6"/>
        <v>0</v>
      </c>
      <c r="T43" s="58">
        <f t="shared" si="6"/>
        <v>397890</v>
      </c>
      <c r="U43" s="58">
        <f t="shared" si="6"/>
        <v>121784</v>
      </c>
      <c r="V43" s="124">
        <f t="shared" si="6"/>
        <v>0</v>
      </c>
    </row>
    <row r="44" spans="1:22" s="68" customFormat="1" ht="17.25" customHeight="1">
      <c r="A44" s="247" t="s">
        <v>20</v>
      </c>
      <c r="B44" s="248"/>
      <c r="C44" s="248"/>
      <c r="D44" s="248"/>
      <c r="E44" s="248"/>
      <c r="F44" s="248"/>
      <c r="G44" s="249"/>
      <c r="H44" s="91"/>
      <c r="I44" s="91"/>
      <c r="J44" s="92"/>
      <c r="K44" s="93"/>
      <c r="L44" s="80"/>
      <c r="M44" s="59"/>
      <c r="N44" s="59"/>
      <c r="O44" s="59"/>
      <c r="P44" s="59"/>
      <c r="Q44" s="55"/>
      <c r="R44" s="55"/>
      <c r="S44" s="94"/>
      <c r="T44" s="95"/>
      <c r="U44" s="95"/>
      <c r="V44" s="96"/>
    </row>
    <row r="45" spans="1:22" s="97" customFormat="1" ht="15" customHeight="1">
      <c r="A45" s="234" t="s">
        <v>28</v>
      </c>
      <c r="B45" s="235"/>
      <c r="C45" s="235"/>
      <c r="D45" s="235"/>
      <c r="E45" s="235"/>
      <c r="F45" s="235"/>
      <c r="G45" s="236"/>
      <c r="H45" s="91" t="s">
        <v>144</v>
      </c>
      <c r="I45" s="98" t="s">
        <v>165</v>
      </c>
      <c r="J45" s="92">
        <f>K45+M45+T45+U45</f>
        <v>1141600</v>
      </c>
      <c r="K45" s="62">
        <v>711600</v>
      </c>
      <c r="L45" s="51"/>
      <c r="M45" s="50"/>
      <c r="N45" s="49"/>
      <c r="O45" s="49"/>
      <c r="P45" s="49"/>
      <c r="Q45" s="49"/>
      <c r="R45" s="49"/>
      <c r="S45" s="94"/>
      <c r="T45" s="95">
        <v>330000</v>
      </c>
      <c r="U45" s="95">
        <v>100000</v>
      </c>
      <c r="V45" s="96"/>
    </row>
    <row r="46" spans="1:22" s="97" customFormat="1" ht="15" customHeight="1">
      <c r="A46" s="234" t="s">
        <v>29</v>
      </c>
      <c r="B46" s="235"/>
      <c r="C46" s="235"/>
      <c r="D46" s="235"/>
      <c r="E46" s="235"/>
      <c r="F46" s="235"/>
      <c r="G46" s="236"/>
      <c r="H46" s="91" t="s">
        <v>145</v>
      </c>
      <c r="I46" s="98"/>
      <c r="J46" s="92">
        <f>K46+M46+T46+U46</f>
        <v>0</v>
      </c>
      <c r="K46" s="62"/>
      <c r="L46" s="51"/>
      <c r="M46" s="50"/>
      <c r="N46" s="49"/>
      <c r="O46" s="49"/>
      <c r="P46" s="49"/>
      <c r="Q46" s="49"/>
      <c r="R46" s="49"/>
      <c r="S46" s="94"/>
      <c r="T46" s="95"/>
      <c r="U46" s="95"/>
      <c r="V46" s="96"/>
    </row>
    <row r="47" spans="1:22" s="97" customFormat="1" ht="15" customHeight="1">
      <c r="A47" s="234" t="s">
        <v>30</v>
      </c>
      <c r="B47" s="235"/>
      <c r="C47" s="235"/>
      <c r="D47" s="235"/>
      <c r="E47" s="235"/>
      <c r="F47" s="235"/>
      <c r="G47" s="236"/>
      <c r="H47" s="91" t="s">
        <v>146</v>
      </c>
      <c r="I47" s="98" t="s">
        <v>165</v>
      </c>
      <c r="J47" s="92">
        <f>K47+M47+T47+U47</f>
        <v>929674</v>
      </c>
      <c r="K47" s="62"/>
      <c r="L47" s="51"/>
      <c r="M47" s="51">
        <f>750000+90000</f>
        <v>840000</v>
      </c>
      <c r="N47" s="49"/>
      <c r="O47" s="49"/>
      <c r="P47" s="49"/>
      <c r="Q47" s="49"/>
      <c r="R47" s="49"/>
      <c r="S47" s="94"/>
      <c r="T47" s="95">
        <v>67890</v>
      </c>
      <c r="U47" s="95">
        <v>21784</v>
      </c>
      <c r="V47" s="96"/>
    </row>
    <row r="48" spans="1:22" s="97" customFormat="1" ht="15" customHeight="1">
      <c r="A48" s="237" t="s">
        <v>36</v>
      </c>
      <c r="B48" s="238"/>
      <c r="C48" s="238"/>
      <c r="D48" s="238"/>
      <c r="E48" s="238"/>
      <c r="F48" s="238"/>
      <c r="G48" s="239"/>
      <c r="H48" s="91"/>
      <c r="I48" s="98"/>
      <c r="J48" s="92">
        <f>K48+M48+T48+U48</f>
        <v>840000</v>
      </c>
      <c r="K48" s="62"/>
      <c r="L48" s="51"/>
      <c r="M48" s="51">
        <f>M47</f>
        <v>840000</v>
      </c>
      <c r="N48" s="49"/>
      <c r="O48" s="49"/>
      <c r="P48" s="49"/>
      <c r="Q48" s="49"/>
      <c r="R48" s="49"/>
      <c r="S48" s="94"/>
      <c r="T48" s="95"/>
      <c r="U48" s="95"/>
      <c r="V48" s="96"/>
    </row>
    <row r="49" spans="1:22" s="97" customFormat="1" ht="15" customHeight="1">
      <c r="A49" s="234" t="s">
        <v>199</v>
      </c>
      <c r="B49" s="235"/>
      <c r="C49" s="235"/>
      <c r="D49" s="235"/>
      <c r="E49" s="235"/>
      <c r="F49" s="235"/>
      <c r="G49" s="236"/>
      <c r="H49" s="91" t="s">
        <v>200</v>
      </c>
      <c r="I49" s="98" t="s">
        <v>165</v>
      </c>
      <c r="J49" s="92">
        <f>K49+M49+T49+U49</f>
        <v>0</v>
      </c>
      <c r="K49" s="62"/>
      <c r="L49" s="51"/>
      <c r="M49" s="50"/>
      <c r="N49" s="49"/>
      <c r="O49" s="49"/>
      <c r="P49" s="49"/>
      <c r="Q49" s="49"/>
      <c r="R49" s="49"/>
      <c r="S49" s="94"/>
      <c r="T49" s="95"/>
      <c r="U49" s="95"/>
      <c r="V49" s="96"/>
    </row>
    <row r="50" spans="1:22" s="68" customFormat="1" ht="20.25" customHeight="1">
      <c r="A50" s="244" t="s">
        <v>201</v>
      </c>
      <c r="B50" s="245"/>
      <c r="C50" s="245"/>
      <c r="D50" s="245"/>
      <c r="E50" s="245"/>
      <c r="F50" s="245"/>
      <c r="G50" s="246"/>
      <c r="H50" s="125" t="s">
        <v>147</v>
      </c>
      <c r="I50" s="125"/>
      <c r="J50" s="126">
        <f>J52+J53</f>
        <v>0</v>
      </c>
      <c r="K50" s="127">
        <f>K52+K53</f>
        <v>0</v>
      </c>
      <c r="L50" s="60">
        <f aca="true" t="shared" si="7" ref="L50:V50">L52+L53</f>
        <v>0</v>
      </c>
      <c r="M50" s="60">
        <f t="shared" si="7"/>
        <v>0</v>
      </c>
      <c r="N50" s="60">
        <f t="shared" si="7"/>
        <v>0</v>
      </c>
      <c r="O50" s="60">
        <f t="shared" si="7"/>
        <v>0</v>
      </c>
      <c r="P50" s="60">
        <f t="shared" si="7"/>
        <v>0</v>
      </c>
      <c r="Q50" s="60">
        <f t="shared" si="7"/>
        <v>0</v>
      </c>
      <c r="R50" s="60">
        <f t="shared" si="7"/>
        <v>0</v>
      </c>
      <c r="S50" s="60">
        <f t="shared" si="7"/>
        <v>0</v>
      </c>
      <c r="T50" s="128">
        <f t="shared" si="7"/>
        <v>0</v>
      </c>
      <c r="U50" s="128">
        <f t="shared" si="7"/>
        <v>0</v>
      </c>
      <c r="V50" s="129">
        <f t="shared" si="7"/>
        <v>0</v>
      </c>
    </row>
    <row r="51" spans="1:22" s="97" customFormat="1" ht="15" customHeight="1">
      <c r="A51" s="237" t="s">
        <v>20</v>
      </c>
      <c r="B51" s="238"/>
      <c r="C51" s="238"/>
      <c r="D51" s="238"/>
      <c r="E51" s="238"/>
      <c r="F51" s="238"/>
      <c r="G51" s="239"/>
      <c r="H51" s="91"/>
      <c r="I51" s="98"/>
      <c r="J51" s="92"/>
      <c r="K51" s="62"/>
      <c r="L51" s="51"/>
      <c r="M51" s="50"/>
      <c r="N51" s="49"/>
      <c r="O51" s="49"/>
      <c r="P51" s="49"/>
      <c r="Q51" s="49"/>
      <c r="R51" s="49"/>
      <c r="S51" s="94"/>
      <c r="T51" s="95"/>
      <c r="U51" s="95"/>
      <c r="V51" s="96"/>
    </row>
    <row r="52" spans="1:22" s="97" customFormat="1" ht="15" customHeight="1">
      <c r="A52" s="234" t="s">
        <v>202</v>
      </c>
      <c r="B52" s="235"/>
      <c r="C52" s="235"/>
      <c r="D52" s="235"/>
      <c r="E52" s="235"/>
      <c r="F52" s="235"/>
      <c r="G52" s="236"/>
      <c r="H52" s="91" t="s">
        <v>148</v>
      </c>
      <c r="I52" s="98"/>
      <c r="J52" s="92"/>
      <c r="K52" s="62"/>
      <c r="L52" s="51"/>
      <c r="M52" s="50"/>
      <c r="N52" s="49"/>
      <c r="O52" s="49"/>
      <c r="P52" s="49"/>
      <c r="Q52" s="49"/>
      <c r="R52" s="49"/>
      <c r="S52" s="94"/>
      <c r="T52" s="95"/>
      <c r="U52" s="95"/>
      <c r="V52" s="96"/>
    </row>
    <row r="53" spans="1:22" s="97" customFormat="1" ht="15" customHeight="1">
      <c r="A53" s="234" t="s">
        <v>203</v>
      </c>
      <c r="B53" s="235"/>
      <c r="C53" s="235"/>
      <c r="D53" s="235"/>
      <c r="E53" s="235"/>
      <c r="F53" s="235"/>
      <c r="G53" s="236"/>
      <c r="H53" s="91" t="s">
        <v>149</v>
      </c>
      <c r="I53" s="98"/>
      <c r="J53" s="92"/>
      <c r="K53" s="62"/>
      <c r="L53" s="51"/>
      <c r="M53" s="50"/>
      <c r="N53" s="49"/>
      <c r="O53" s="49"/>
      <c r="P53" s="49"/>
      <c r="Q53" s="49"/>
      <c r="R53" s="49"/>
      <c r="S53" s="94"/>
      <c r="T53" s="95"/>
      <c r="U53" s="95"/>
      <c r="V53" s="96"/>
    </row>
    <row r="54" spans="1:22" s="68" customFormat="1" ht="18.75" customHeight="1">
      <c r="A54" s="240" t="s">
        <v>204</v>
      </c>
      <c r="B54" s="240"/>
      <c r="C54" s="240"/>
      <c r="D54" s="240"/>
      <c r="E54" s="240"/>
      <c r="F54" s="240"/>
      <c r="G54" s="240"/>
      <c r="H54" s="125" t="s">
        <v>150</v>
      </c>
      <c r="I54" s="125"/>
      <c r="J54" s="128">
        <f>J56+J57</f>
        <v>0</v>
      </c>
      <c r="K54" s="60">
        <f>K56+K57</f>
        <v>0</v>
      </c>
      <c r="L54" s="60">
        <f>L56+L57</f>
        <v>0</v>
      </c>
      <c r="M54" s="60">
        <f aca="true" t="shared" si="8" ref="M54:V54">M56+M57</f>
        <v>0</v>
      </c>
      <c r="N54" s="60">
        <f t="shared" si="8"/>
        <v>0</v>
      </c>
      <c r="O54" s="60">
        <f t="shared" si="8"/>
        <v>0</v>
      </c>
      <c r="P54" s="60">
        <f>P56+P57</f>
        <v>0</v>
      </c>
      <c r="Q54" s="60">
        <f t="shared" si="8"/>
        <v>0</v>
      </c>
      <c r="R54" s="60">
        <f t="shared" si="8"/>
        <v>0</v>
      </c>
      <c r="S54" s="60">
        <f t="shared" si="8"/>
        <v>0</v>
      </c>
      <c r="T54" s="128">
        <f t="shared" si="8"/>
        <v>0</v>
      </c>
      <c r="U54" s="128">
        <f>U56+U57</f>
        <v>0</v>
      </c>
      <c r="V54" s="130">
        <f t="shared" si="8"/>
        <v>0</v>
      </c>
    </row>
    <row r="55" spans="1:22" s="68" customFormat="1" ht="15" customHeight="1">
      <c r="A55" s="241" t="s">
        <v>20</v>
      </c>
      <c r="B55" s="242"/>
      <c r="C55" s="242"/>
      <c r="D55" s="242"/>
      <c r="E55" s="242"/>
      <c r="F55" s="242"/>
      <c r="G55" s="243"/>
      <c r="H55" s="131"/>
      <c r="I55" s="131"/>
      <c r="J55" s="132"/>
      <c r="K55" s="133"/>
      <c r="L55" s="82"/>
      <c r="M55" s="61"/>
      <c r="N55" s="82"/>
      <c r="O55" s="82"/>
      <c r="P55" s="82"/>
      <c r="Q55" s="82"/>
      <c r="R55" s="82"/>
      <c r="S55" s="134"/>
      <c r="T55" s="134"/>
      <c r="U55" s="134"/>
      <c r="V55" s="135"/>
    </row>
    <row r="56" spans="1:22" s="97" customFormat="1" ht="15" customHeight="1">
      <c r="A56" s="234" t="s">
        <v>151</v>
      </c>
      <c r="B56" s="235"/>
      <c r="C56" s="235"/>
      <c r="D56" s="235"/>
      <c r="E56" s="235"/>
      <c r="F56" s="235"/>
      <c r="G56" s="236"/>
      <c r="H56" s="91" t="s">
        <v>152</v>
      </c>
      <c r="I56" s="98"/>
      <c r="J56" s="92">
        <f>K56+M56+T56+U56</f>
        <v>0</v>
      </c>
      <c r="K56" s="62"/>
      <c r="L56" s="51"/>
      <c r="M56" s="50"/>
      <c r="N56" s="49"/>
      <c r="O56" s="49"/>
      <c r="P56" s="49"/>
      <c r="Q56" s="49"/>
      <c r="R56" s="49"/>
      <c r="S56" s="94"/>
      <c r="T56" s="95"/>
      <c r="U56" s="95"/>
      <c r="V56" s="96"/>
    </row>
    <row r="57" spans="1:22" s="97" customFormat="1" ht="15" customHeight="1">
      <c r="A57" s="234" t="s">
        <v>153</v>
      </c>
      <c r="B57" s="235"/>
      <c r="C57" s="235"/>
      <c r="D57" s="235"/>
      <c r="E57" s="235"/>
      <c r="F57" s="235"/>
      <c r="G57" s="236"/>
      <c r="H57" s="91" t="s">
        <v>154</v>
      </c>
      <c r="I57" s="98"/>
      <c r="J57" s="92">
        <f>K57+M57+T57+U57</f>
        <v>0</v>
      </c>
      <c r="K57" s="62"/>
      <c r="L57" s="51"/>
      <c r="M57" s="50"/>
      <c r="N57" s="49"/>
      <c r="O57" s="49"/>
      <c r="P57" s="49"/>
      <c r="Q57" s="49"/>
      <c r="R57" s="49"/>
      <c r="S57" s="94"/>
      <c r="T57" s="95"/>
      <c r="U57" s="95"/>
      <c r="V57" s="96"/>
    </row>
    <row r="58" spans="1:22" s="97" customFormat="1" ht="15" customHeight="1">
      <c r="A58" s="237" t="s">
        <v>155</v>
      </c>
      <c r="B58" s="238"/>
      <c r="C58" s="238"/>
      <c r="D58" s="238"/>
      <c r="E58" s="238"/>
      <c r="F58" s="238"/>
      <c r="G58" s="239"/>
      <c r="H58" s="91" t="s">
        <v>156</v>
      </c>
      <c r="I58" s="98"/>
      <c r="J58" s="92" t="s">
        <v>171</v>
      </c>
      <c r="K58" s="62"/>
      <c r="L58" s="51"/>
      <c r="M58" s="50"/>
      <c r="N58" s="49"/>
      <c r="O58" s="49"/>
      <c r="P58" s="49"/>
      <c r="Q58" s="49"/>
      <c r="R58" s="49"/>
      <c r="S58" s="94"/>
      <c r="T58" s="95"/>
      <c r="U58" s="95"/>
      <c r="V58" s="96"/>
    </row>
    <row r="59" spans="1:22" s="97" customFormat="1" ht="15" customHeight="1">
      <c r="A59" s="237" t="s">
        <v>157</v>
      </c>
      <c r="B59" s="238"/>
      <c r="C59" s="238"/>
      <c r="D59" s="238"/>
      <c r="E59" s="238"/>
      <c r="F59" s="238"/>
      <c r="G59" s="239"/>
      <c r="H59" s="91" t="s">
        <v>158</v>
      </c>
      <c r="I59" s="98"/>
      <c r="J59" s="92" t="s">
        <v>171</v>
      </c>
      <c r="K59" s="62">
        <f>K58+K11-K20</f>
        <v>0</v>
      </c>
      <c r="L59" s="62">
        <f aca="true" t="shared" si="9" ref="L59:U59">L58+L11-L20</f>
        <v>0</v>
      </c>
      <c r="M59" s="62">
        <f t="shared" si="9"/>
        <v>0</v>
      </c>
      <c r="N59" s="62" t="e">
        <f t="shared" si="9"/>
        <v>#VALUE!</v>
      </c>
      <c r="O59" s="62" t="e">
        <f t="shared" si="9"/>
        <v>#VALUE!</v>
      </c>
      <c r="P59" s="62">
        <f t="shared" si="9"/>
        <v>0</v>
      </c>
      <c r="Q59" s="62" t="e">
        <f t="shared" si="9"/>
        <v>#VALUE!</v>
      </c>
      <c r="R59" s="62">
        <f t="shared" si="9"/>
        <v>0</v>
      </c>
      <c r="S59" s="62">
        <f t="shared" si="9"/>
        <v>0</v>
      </c>
      <c r="T59" s="62">
        <f t="shared" si="9"/>
        <v>0</v>
      </c>
      <c r="U59" s="62">
        <f t="shared" si="9"/>
        <v>0</v>
      </c>
      <c r="V59" s="96">
        <f>V58+V11-V20</f>
        <v>0</v>
      </c>
    </row>
    <row r="60" spans="1:22" s="90" customFormat="1" ht="12.75">
      <c r="A60" s="136"/>
      <c r="B60" s="136"/>
      <c r="C60" s="136"/>
      <c r="D60" s="136"/>
      <c r="E60" s="136"/>
      <c r="F60" s="136"/>
      <c r="G60" s="136"/>
      <c r="H60" s="136"/>
      <c r="I60" s="137"/>
      <c r="J60" s="138"/>
      <c r="K60" s="63"/>
      <c r="L60" s="63"/>
      <c r="M60" s="63"/>
      <c r="N60" s="63"/>
      <c r="O60" s="63"/>
      <c r="P60" s="63"/>
      <c r="Q60" s="63"/>
      <c r="R60" s="63"/>
      <c r="S60" s="139"/>
      <c r="T60" s="139"/>
      <c r="U60" s="139"/>
      <c r="V60" s="140"/>
    </row>
    <row r="61" spans="1:22" s="68" customFormat="1" ht="10.5" customHeight="1">
      <c r="A61" s="233" t="s">
        <v>23</v>
      </c>
      <c r="B61" s="233"/>
      <c r="C61" s="233"/>
      <c r="D61" s="233"/>
      <c r="E61" s="233"/>
      <c r="F61" s="233"/>
      <c r="G61" s="233"/>
      <c r="H61" s="233"/>
      <c r="I61" s="141"/>
      <c r="J61" s="79"/>
      <c r="K61" s="66"/>
      <c r="L61" s="66"/>
      <c r="M61" s="64"/>
      <c r="N61" s="64"/>
      <c r="O61" s="64"/>
      <c r="P61" s="64"/>
      <c r="Q61" s="64"/>
      <c r="R61" s="64"/>
      <c r="S61" s="64"/>
      <c r="T61" s="64"/>
      <c r="U61" s="64"/>
      <c r="V61" s="142"/>
    </row>
    <row r="62" spans="1:22" s="97" customFormat="1" ht="15" customHeight="1">
      <c r="A62" s="234" t="s">
        <v>24</v>
      </c>
      <c r="B62" s="235"/>
      <c r="C62" s="235"/>
      <c r="D62" s="235"/>
      <c r="E62" s="235"/>
      <c r="F62" s="235"/>
      <c r="G62" s="236"/>
      <c r="H62" s="91"/>
      <c r="I62" s="98"/>
      <c r="J62" s="92"/>
      <c r="K62" s="62"/>
      <c r="L62" s="51"/>
      <c r="M62" s="50"/>
      <c r="N62" s="49"/>
      <c r="O62" s="49"/>
      <c r="P62" s="49"/>
      <c r="Q62" s="49"/>
      <c r="R62" s="49"/>
      <c r="S62" s="94"/>
      <c r="T62" s="95"/>
      <c r="U62" s="95"/>
      <c r="V62" s="96"/>
    </row>
    <row r="63" spans="1:21" s="68" customFormat="1" ht="12.75">
      <c r="A63" s="67"/>
      <c r="B63" s="67"/>
      <c r="C63" s="67"/>
      <c r="D63" s="67"/>
      <c r="E63" s="67"/>
      <c r="F63" s="67"/>
      <c r="G63" s="67"/>
      <c r="H63" s="67"/>
      <c r="I63" s="67"/>
      <c r="J63" s="44"/>
      <c r="K63" s="44"/>
      <c r="L63" s="44"/>
      <c r="M63" s="65"/>
      <c r="N63" s="65"/>
      <c r="O63" s="65"/>
      <c r="P63" s="65"/>
      <c r="Q63" s="65"/>
      <c r="R63" s="65"/>
      <c r="S63" s="65"/>
      <c r="T63" s="65"/>
      <c r="U63" s="65"/>
    </row>
    <row r="64" spans="1:22" s="69" customFormat="1" ht="49.5" customHeight="1">
      <c r="A64" s="294" t="s">
        <v>67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</row>
    <row r="65" spans="1:22" s="69" customFormat="1" ht="38.25" customHeight="1">
      <c r="A65" s="294" t="s">
        <v>159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</row>
    <row r="66" spans="1:22" s="70" customFormat="1" ht="28.5" customHeight="1">
      <c r="A66" s="294" t="s">
        <v>160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</row>
    <row r="67" spans="1:22" s="68" customFormat="1" ht="12" customHeight="1">
      <c r="A67" s="67"/>
      <c r="B67" s="67"/>
      <c r="C67" s="67"/>
      <c r="D67" s="67"/>
      <c r="E67" s="67"/>
      <c r="F67" s="67"/>
      <c r="G67" s="67"/>
      <c r="H67" s="67"/>
      <c r="I67" s="67"/>
      <c r="J67" s="44"/>
      <c r="K67" s="44"/>
      <c r="L67" s="44"/>
      <c r="M67" s="65"/>
      <c r="N67" s="65"/>
      <c r="O67" s="65"/>
      <c r="P67" s="65"/>
      <c r="Q67" s="65"/>
      <c r="R67" s="65"/>
      <c r="S67" s="65"/>
      <c r="T67" s="71"/>
      <c r="U67" s="71"/>
      <c r="V67" s="72"/>
    </row>
    <row r="68" spans="1:21" s="68" customFormat="1" ht="21.75" customHeight="1">
      <c r="A68" s="67"/>
      <c r="B68" s="67" t="s">
        <v>169</v>
      </c>
      <c r="C68" s="67"/>
      <c r="D68" s="67"/>
      <c r="E68" s="67"/>
      <c r="F68" s="73"/>
      <c r="G68" s="74"/>
      <c r="H68" s="73"/>
      <c r="I68" s="75"/>
      <c r="J68" s="76" t="s">
        <v>205</v>
      </c>
      <c r="K68" s="44"/>
      <c r="L68" s="44"/>
      <c r="M68" s="65"/>
      <c r="N68" s="65"/>
      <c r="O68" s="65"/>
      <c r="P68" s="65"/>
      <c r="Q68" s="65"/>
      <c r="R68" s="65"/>
      <c r="S68" s="65"/>
      <c r="T68" s="65"/>
      <c r="U68" s="65"/>
    </row>
    <row r="70" ht="12.75">
      <c r="B70" s="67" t="s">
        <v>68</v>
      </c>
    </row>
    <row r="71" ht="12.75">
      <c r="B71" s="67" t="s">
        <v>69</v>
      </c>
    </row>
    <row r="72" spans="2:10" ht="12.75">
      <c r="B72" s="67" t="s">
        <v>70</v>
      </c>
      <c r="E72" s="78"/>
      <c r="F72" s="73"/>
      <c r="G72" s="74"/>
      <c r="H72" s="73"/>
      <c r="I72" s="73"/>
      <c r="J72" s="79" t="s">
        <v>215</v>
      </c>
    </row>
    <row r="73" ht="12.75">
      <c r="B73" s="67" t="s">
        <v>170</v>
      </c>
    </row>
    <row r="75" ht="12.75">
      <c r="B75" s="67" t="s">
        <v>214</v>
      </c>
    </row>
  </sheetData>
  <mergeCells count="78">
    <mergeCell ref="A64:V64"/>
    <mergeCell ref="A65:V65"/>
    <mergeCell ref="A66:V66"/>
    <mergeCell ref="A61:H61"/>
    <mergeCell ref="A62:G62"/>
    <mergeCell ref="A56:G56"/>
    <mergeCell ref="A57:G57"/>
    <mergeCell ref="A58:G58"/>
    <mergeCell ref="A59:G59"/>
    <mergeCell ref="A52:G52"/>
    <mergeCell ref="A53:G53"/>
    <mergeCell ref="A54:G54"/>
    <mergeCell ref="A55:G55"/>
    <mergeCell ref="A48:G48"/>
    <mergeCell ref="A49:G49"/>
    <mergeCell ref="A51:G51"/>
    <mergeCell ref="A50:G50"/>
    <mergeCell ref="A44:G44"/>
    <mergeCell ref="A45:G45"/>
    <mergeCell ref="A46:G46"/>
    <mergeCell ref="A47:G47"/>
    <mergeCell ref="A41:G41"/>
    <mergeCell ref="A40:G40"/>
    <mergeCell ref="A42:G42"/>
    <mergeCell ref="A43:G43"/>
    <mergeCell ref="A36:G36"/>
    <mergeCell ref="A37:G37"/>
    <mergeCell ref="A38:G38"/>
    <mergeCell ref="A39:G39"/>
    <mergeCell ref="A33:G33"/>
    <mergeCell ref="A32:G32"/>
    <mergeCell ref="A34:G34"/>
    <mergeCell ref="A35:G35"/>
    <mergeCell ref="A27:G27"/>
    <mergeCell ref="A28:G28"/>
    <mergeCell ref="A29:G29"/>
    <mergeCell ref="A31:G31"/>
    <mergeCell ref="A30:G30"/>
    <mergeCell ref="A23:G23"/>
    <mergeCell ref="A25:G25"/>
    <mergeCell ref="A24:G24"/>
    <mergeCell ref="A26:G26"/>
    <mergeCell ref="A18:G18"/>
    <mergeCell ref="A19:G19"/>
    <mergeCell ref="A20:G20"/>
    <mergeCell ref="A22:G22"/>
    <mergeCell ref="A21:G21"/>
    <mergeCell ref="A15:G15"/>
    <mergeCell ref="A16:G16"/>
    <mergeCell ref="A17:G17"/>
    <mergeCell ref="A11:G11"/>
    <mergeCell ref="A12:G12"/>
    <mergeCell ref="A13:G13"/>
    <mergeCell ref="A14:G14"/>
    <mergeCell ref="U6:U9"/>
    <mergeCell ref="V6:V9"/>
    <mergeCell ref="A10:G10"/>
    <mergeCell ref="P7:P9"/>
    <mergeCell ref="K4:V4"/>
    <mergeCell ref="K5:K9"/>
    <mergeCell ref="L5:L9"/>
    <mergeCell ref="M5:P5"/>
    <mergeCell ref="Q5:Q9"/>
    <mergeCell ref="R5:R9"/>
    <mergeCell ref="S5:V5"/>
    <mergeCell ref="M6:O6"/>
    <mergeCell ref="S6:S9"/>
    <mergeCell ref="T6:T9"/>
    <mergeCell ref="A1:V1"/>
    <mergeCell ref="S2:V2"/>
    <mergeCell ref="M7:M9"/>
    <mergeCell ref="N7:N9"/>
    <mergeCell ref="O7:O9"/>
    <mergeCell ref="A3:G9"/>
    <mergeCell ref="H3:H9"/>
    <mergeCell ref="I3:I9"/>
    <mergeCell ref="J3:J9"/>
    <mergeCell ref="K3:V3"/>
  </mergeCells>
  <printOptions/>
  <pageMargins left="0.49" right="0.24" top="0.24" bottom="0.2" header="0.2" footer="0.2"/>
  <pageSetup fitToHeight="2" fitToWidth="1" horizontalDpi="600" verticalDpi="600" orientation="landscape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tabSelected="1" zoomScaleSheetLayoutView="100" workbookViewId="0" topLeftCell="A52">
      <selection activeCell="M72" sqref="M72"/>
    </sheetView>
  </sheetViews>
  <sheetFormatPr defaultColWidth="9.00390625" defaultRowHeight="12.75"/>
  <cols>
    <col min="1" max="5" width="9.125" style="67" customWidth="1"/>
    <col min="6" max="6" width="3.125" style="67" customWidth="1"/>
    <col min="7" max="7" width="1.00390625" style="77" hidden="1" customWidth="1"/>
    <col min="8" max="8" width="6.375" style="67" customWidth="1"/>
    <col min="9" max="9" width="6.125" style="77" customWidth="1"/>
    <col min="10" max="10" width="18.125" style="66" customWidth="1"/>
    <col min="11" max="11" width="23.875" style="66" customWidth="1"/>
    <col min="12" max="12" width="9.125" style="66" hidden="1" customWidth="1"/>
    <col min="13" max="13" width="30.375" style="66" customWidth="1"/>
    <col min="14" max="14" width="16.375" style="66" hidden="1" customWidth="1"/>
    <col min="15" max="15" width="20.875" style="66" hidden="1" customWidth="1"/>
    <col min="16" max="16" width="31.125" style="66" customWidth="1"/>
    <col min="17" max="19" width="9.125" style="44" hidden="1" customWidth="1"/>
    <col min="20" max="20" width="13.125" style="44" customWidth="1"/>
    <col min="21" max="21" width="20.00390625" style="44" customWidth="1"/>
    <col min="22" max="22" width="9.125" style="67" hidden="1" customWidth="1"/>
    <col min="23" max="23" width="9.125" style="67" customWidth="1"/>
    <col min="24" max="24" width="9.875" style="67" bestFit="1" customWidth="1"/>
    <col min="25" max="16384" width="9.125" style="67" customWidth="1"/>
  </cols>
  <sheetData>
    <row r="1" spans="1:22" ht="20.25" customHeight="1">
      <c r="A1" s="273" t="s">
        <v>213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</row>
    <row r="2" spans="7:22" ht="12.75">
      <c r="G2" s="67"/>
      <c r="I2" s="67"/>
      <c r="J2" s="44"/>
      <c r="K2" s="44"/>
      <c r="L2" s="44"/>
      <c r="M2" s="44"/>
      <c r="N2" s="44"/>
      <c r="O2" s="44"/>
      <c r="P2" s="44"/>
      <c r="S2" s="290"/>
      <c r="T2" s="290"/>
      <c r="U2" s="290"/>
      <c r="V2" s="290"/>
    </row>
    <row r="3" spans="1:22" s="83" customFormat="1" ht="15" customHeight="1">
      <c r="A3" s="275" t="s">
        <v>19</v>
      </c>
      <c r="B3" s="276"/>
      <c r="C3" s="276"/>
      <c r="D3" s="276"/>
      <c r="E3" s="276"/>
      <c r="F3" s="276"/>
      <c r="G3" s="277"/>
      <c r="H3" s="284" t="s">
        <v>31</v>
      </c>
      <c r="I3" s="284" t="s">
        <v>110</v>
      </c>
      <c r="J3" s="287" t="s">
        <v>21</v>
      </c>
      <c r="K3" s="269" t="s">
        <v>175</v>
      </c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1:22" s="83" customFormat="1" ht="15" customHeight="1">
      <c r="A4" s="278"/>
      <c r="B4" s="279"/>
      <c r="C4" s="279"/>
      <c r="D4" s="279"/>
      <c r="E4" s="279"/>
      <c r="F4" s="279"/>
      <c r="G4" s="280"/>
      <c r="H4" s="285"/>
      <c r="I4" s="285"/>
      <c r="J4" s="288"/>
      <c r="K4" s="269" t="s">
        <v>22</v>
      </c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</row>
    <row r="5" spans="1:22" s="83" customFormat="1" ht="63" customHeight="1">
      <c r="A5" s="278"/>
      <c r="B5" s="279"/>
      <c r="C5" s="279"/>
      <c r="D5" s="279"/>
      <c r="E5" s="279"/>
      <c r="F5" s="279"/>
      <c r="G5" s="280"/>
      <c r="H5" s="285"/>
      <c r="I5" s="285"/>
      <c r="J5" s="288"/>
      <c r="K5" s="268" t="s">
        <v>207</v>
      </c>
      <c r="L5" s="268" t="s">
        <v>177</v>
      </c>
      <c r="M5" s="268" t="s">
        <v>178</v>
      </c>
      <c r="N5" s="268"/>
      <c r="O5" s="268"/>
      <c r="P5" s="268"/>
      <c r="Q5" s="268" t="s">
        <v>179</v>
      </c>
      <c r="R5" s="268" t="s">
        <v>111</v>
      </c>
      <c r="S5" s="269" t="s">
        <v>180</v>
      </c>
      <c r="T5" s="269"/>
      <c r="U5" s="269"/>
      <c r="V5" s="269"/>
    </row>
    <row r="6" spans="1:22" s="83" customFormat="1" ht="133.5" customHeight="1">
      <c r="A6" s="278"/>
      <c r="B6" s="279"/>
      <c r="C6" s="279"/>
      <c r="D6" s="279"/>
      <c r="E6" s="279"/>
      <c r="F6" s="279"/>
      <c r="G6" s="280"/>
      <c r="H6" s="285"/>
      <c r="I6" s="285"/>
      <c r="J6" s="288"/>
      <c r="K6" s="268"/>
      <c r="L6" s="268"/>
      <c r="M6" s="268" t="s">
        <v>181</v>
      </c>
      <c r="N6" s="268"/>
      <c r="O6" s="268"/>
      <c r="P6" s="45" t="s">
        <v>217</v>
      </c>
      <c r="Q6" s="268"/>
      <c r="R6" s="268"/>
      <c r="S6" s="268" t="s">
        <v>182</v>
      </c>
      <c r="T6" s="268" t="s">
        <v>63</v>
      </c>
      <c r="U6" s="268" t="s">
        <v>64</v>
      </c>
      <c r="V6" s="269" t="s">
        <v>65</v>
      </c>
    </row>
    <row r="7" spans="1:22" s="83" customFormat="1" ht="15.75" customHeight="1">
      <c r="A7" s="278"/>
      <c r="B7" s="279"/>
      <c r="C7" s="279"/>
      <c r="D7" s="279"/>
      <c r="E7" s="279"/>
      <c r="F7" s="279"/>
      <c r="G7" s="280"/>
      <c r="H7" s="285"/>
      <c r="I7" s="285"/>
      <c r="J7" s="288"/>
      <c r="K7" s="268"/>
      <c r="L7" s="268"/>
      <c r="M7" s="268" t="s">
        <v>183</v>
      </c>
      <c r="N7" s="268" t="s">
        <v>184</v>
      </c>
      <c r="O7" s="268" t="s">
        <v>185</v>
      </c>
      <c r="P7" s="268" t="s">
        <v>218</v>
      </c>
      <c r="Q7" s="268"/>
      <c r="R7" s="268"/>
      <c r="S7" s="268"/>
      <c r="T7" s="268"/>
      <c r="U7" s="268"/>
      <c r="V7" s="269"/>
    </row>
    <row r="8" spans="1:22" s="83" customFormat="1" ht="12.75">
      <c r="A8" s="278"/>
      <c r="B8" s="279"/>
      <c r="C8" s="279"/>
      <c r="D8" s="279"/>
      <c r="E8" s="279"/>
      <c r="F8" s="279"/>
      <c r="G8" s="280"/>
      <c r="H8" s="285"/>
      <c r="I8" s="285"/>
      <c r="J8" s="28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9"/>
    </row>
    <row r="9" spans="1:22" s="83" customFormat="1" ht="90.75" customHeight="1">
      <c r="A9" s="281"/>
      <c r="B9" s="282"/>
      <c r="C9" s="282"/>
      <c r="D9" s="282"/>
      <c r="E9" s="282"/>
      <c r="F9" s="282"/>
      <c r="G9" s="283"/>
      <c r="H9" s="286"/>
      <c r="I9" s="286"/>
      <c r="J9" s="289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9"/>
    </row>
    <row r="10" spans="1:22" s="86" customFormat="1" ht="15" customHeight="1">
      <c r="A10" s="270">
        <v>1</v>
      </c>
      <c r="B10" s="271"/>
      <c r="C10" s="271"/>
      <c r="D10" s="271"/>
      <c r="E10" s="271"/>
      <c r="F10" s="271"/>
      <c r="G10" s="272"/>
      <c r="H10" s="46">
        <v>2</v>
      </c>
      <c r="I10" s="84">
        <v>3</v>
      </c>
      <c r="J10" s="84">
        <v>4</v>
      </c>
      <c r="K10" s="84">
        <v>5</v>
      </c>
      <c r="L10" s="46" t="s">
        <v>186</v>
      </c>
      <c r="M10" s="46">
        <v>6</v>
      </c>
      <c r="N10" s="46">
        <v>7</v>
      </c>
      <c r="O10" s="46">
        <v>7</v>
      </c>
      <c r="P10" s="85">
        <v>7</v>
      </c>
      <c r="Q10" s="85" t="s">
        <v>187</v>
      </c>
      <c r="R10" s="85" t="s">
        <v>187</v>
      </c>
      <c r="S10" s="46" t="s">
        <v>187</v>
      </c>
      <c r="T10" s="85">
        <v>8</v>
      </c>
      <c r="U10" s="85">
        <v>9</v>
      </c>
      <c r="V10" s="85" t="s">
        <v>187</v>
      </c>
    </row>
    <row r="11" spans="1:22" s="90" customFormat="1" ht="20.25" customHeight="1">
      <c r="A11" s="265" t="s">
        <v>206</v>
      </c>
      <c r="B11" s="266"/>
      <c r="C11" s="266"/>
      <c r="D11" s="266"/>
      <c r="E11" s="266"/>
      <c r="F11" s="266"/>
      <c r="G11" s="267"/>
      <c r="H11" s="87" t="s">
        <v>112</v>
      </c>
      <c r="I11" s="87" t="s">
        <v>171</v>
      </c>
      <c r="J11" s="47">
        <f aca="true" t="shared" si="0" ref="J11:U11">J13+J14+J15+J16+J17+J18+J19</f>
        <v>51130599</v>
      </c>
      <c r="K11" s="47">
        <f t="shared" si="0"/>
        <v>45490599</v>
      </c>
      <c r="L11" s="47">
        <f t="shared" si="0"/>
        <v>0</v>
      </c>
      <c r="M11" s="47">
        <f t="shared" si="0"/>
        <v>840000</v>
      </c>
      <c r="N11" s="47" t="e">
        <f t="shared" si="0"/>
        <v>#VALUE!</v>
      </c>
      <c r="O11" s="47">
        <f t="shared" si="0"/>
        <v>0</v>
      </c>
      <c r="P11" s="47">
        <f t="shared" si="0"/>
        <v>0</v>
      </c>
      <c r="Q11" s="47">
        <f t="shared" si="0"/>
        <v>0</v>
      </c>
      <c r="R11" s="47">
        <f t="shared" si="0"/>
        <v>0</v>
      </c>
      <c r="S11" s="47">
        <f t="shared" si="0"/>
        <v>0</v>
      </c>
      <c r="T11" s="88">
        <f t="shared" si="0"/>
        <v>4183124</v>
      </c>
      <c r="U11" s="88">
        <f t="shared" si="0"/>
        <v>616876</v>
      </c>
      <c r="V11" s="89">
        <f>V18</f>
        <v>0</v>
      </c>
    </row>
    <row r="12" spans="1:22" s="97" customFormat="1" ht="12" customHeight="1">
      <c r="A12" s="237" t="s">
        <v>18</v>
      </c>
      <c r="B12" s="238"/>
      <c r="C12" s="238"/>
      <c r="D12" s="238"/>
      <c r="E12" s="238"/>
      <c r="F12" s="238"/>
      <c r="G12" s="239"/>
      <c r="H12" s="91"/>
      <c r="I12" s="91"/>
      <c r="J12" s="92"/>
      <c r="K12" s="93"/>
      <c r="L12" s="80"/>
      <c r="M12" s="48"/>
      <c r="N12" s="59"/>
      <c r="O12" s="59"/>
      <c r="P12" s="59"/>
      <c r="Q12" s="55"/>
      <c r="R12" s="55"/>
      <c r="S12" s="94"/>
      <c r="T12" s="95"/>
      <c r="U12" s="95"/>
      <c r="V12" s="96"/>
    </row>
    <row r="13" spans="1:22" s="97" customFormat="1" ht="20.25" customHeight="1">
      <c r="A13" s="234" t="s">
        <v>113</v>
      </c>
      <c r="B13" s="235"/>
      <c r="C13" s="235"/>
      <c r="D13" s="235"/>
      <c r="E13" s="235"/>
      <c r="F13" s="235"/>
      <c r="G13" s="236"/>
      <c r="H13" s="91" t="s">
        <v>114</v>
      </c>
      <c r="I13" s="98"/>
      <c r="J13" s="92">
        <f>K13+M13+O13+T13+U13</f>
        <v>616876</v>
      </c>
      <c r="K13" s="62"/>
      <c r="L13" s="49"/>
      <c r="M13" s="49"/>
      <c r="N13" s="49" t="s">
        <v>171</v>
      </c>
      <c r="O13" s="49"/>
      <c r="P13" s="49"/>
      <c r="Q13" s="49"/>
      <c r="R13" s="49"/>
      <c r="S13" s="94"/>
      <c r="T13" s="95"/>
      <c r="U13" s="95">
        <v>616876</v>
      </c>
      <c r="V13" s="96"/>
    </row>
    <row r="14" spans="1:22" s="97" customFormat="1" ht="15" customHeight="1">
      <c r="A14" s="234" t="s">
        <v>188</v>
      </c>
      <c r="B14" s="235"/>
      <c r="C14" s="235"/>
      <c r="D14" s="235"/>
      <c r="E14" s="235"/>
      <c r="F14" s="235"/>
      <c r="G14" s="236"/>
      <c r="H14" s="91" t="s">
        <v>115</v>
      </c>
      <c r="I14" s="98"/>
      <c r="J14" s="92">
        <f aca="true" t="shared" si="1" ref="J14:J19">K14+M14+O14+T14+U14</f>
        <v>4183124</v>
      </c>
      <c r="K14" s="62"/>
      <c r="L14" s="51"/>
      <c r="M14" s="50"/>
      <c r="N14" s="49" t="s">
        <v>171</v>
      </c>
      <c r="O14" s="49"/>
      <c r="P14" s="49"/>
      <c r="Q14" s="49"/>
      <c r="R14" s="49"/>
      <c r="S14" s="94"/>
      <c r="T14" s="95">
        <v>4183124</v>
      </c>
      <c r="U14" s="95"/>
      <c r="V14" s="96"/>
    </row>
    <row r="15" spans="1:22" s="97" customFormat="1" ht="20.25" customHeight="1">
      <c r="A15" s="234" t="s">
        <v>189</v>
      </c>
      <c r="B15" s="235"/>
      <c r="C15" s="235"/>
      <c r="D15" s="235"/>
      <c r="E15" s="235"/>
      <c r="F15" s="235"/>
      <c r="G15" s="236"/>
      <c r="H15" s="91" t="s">
        <v>116</v>
      </c>
      <c r="I15" s="98"/>
      <c r="J15" s="92">
        <f t="shared" si="1"/>
        <v>0</v>
      </c>
      <c r="K15" s="62"/>
      <c r="L15" s="51"/>
      <c r="M15" s="50"/>
      <c r="N15" s="49" t="s">
        <v>171</v>
      </c>
      <c r="O15" s="49"/>
      <c r="P15" s="49"/>
      <c r="Q15" s="49"/>
      <c r="R15" s="49"/>
      <c r="S15" s="94"/>
      <c r="T15" s="95"/>
      <c r="U15" s="95"/>
      <c r="V15" s="96"/>
    </row>
    <row r="16" spans="1:22" s="97" customFormat="1" ht="41.25" customHeight="1">
      <c r="A16" s="234" t="s">
        <v>190</v>
      </c>
      <c r="B16" s="235"/>
      <c r="C16" s="235"/>
      <c r="D16" s="235"/>
      <c r="E16" s="235"/>
      <c r="F16" s="235"/>
      <c r="G16" s="236"/>
      <c r="H16" s="91" t="s">
        <v>117</v>
      </c>
      <c r="I16" s="98"/>
      <c r="J16" s="92">
        <f t="shared" si="1"/>
        <v>0</v>
      </c>
      <c r="K16" s="62"/>
      <c r="L16" s="51"/>
      <c r="M16" s="50"/>
      <c r="N16" s="49" t="s">
        <v>171</v>
      </c>
      <c r="O16" s="49"/>
      <c r="P16" s="49"/>
      <c r="Q16" s="49"/>
      <c r="R16" s="49"/>
      <c r="S16" s="94"/>
      <c r="T16" s="95"/>
      <c r="U16" s="95"/>
      <c r="V16" s="96"/>
    </row>
    <row r="17" spans="1:22" s="97" customFormat="1" ht="15" customHeight="1">
      <c r="A17" s="234" t="s">
        <v>118</v>
      </c>
      <c r="B17" s="235"/>
      <c r="C17" s="235"/>
      <c r="D17" s="235"/>
      <c r="E17" s="235"/>
      <c r="F17" s="235"/>
      <c r="G17" s="236"/>
      <c r="H17" s="91" t="s">
        <v>119</v>
      </c>
      <c r="I17" s="98"/>
      <c r="J17" s="92">
        <f t="shared" si="1"/>
        <v>46330599</v>
      </c>
      <c r="K17" s="62">
        <f>4005815-90000+41574784</f>
        <v>45490599</v>
      </c>
      <c r="L17" s="51"/>
      <c r="M17" s="51">
        <f>90000+750000</f>
        <v>840000</v>
      </c>
      <c r="N17" s="49"/>
      <c r="O17" s="49"/>
      <c r="P17" s="49"/>
      <c r="Q17" s="49"/>
      <c r="R17" s="49"/>
      <c r="S17" s="94"/>
      <c r="T17" s="95"/>
      <c r="U17" s="95"/>
      <c r="V17" s="96"/>
    </row>
    <row r="18" spans="1:22" s="68" customFormat="1" ht="12" customHeight="1">
      <c r="A18" s="234" t="s">
        <v>120</v>
      </c>
      <c r="B18" s="235"/>
      <c r="C18" s="235"/>
      <c r="D18" s="235"/>
      <c r="E18" s="235"/>
      <c r="F18" s="235"/>
      <c r="G18" s="236"/>
      <c r="H18" s="91" t="s">
        <v>121</v>
      </c>
      <c r="I18" s="99"/>
      <c r="J18" s="92">
        <f t="shared" si="1"/>
        <v>0</v>
      </c>
      <c r="K18" s="62"/>
      <c r="L18" s="51"/>
      <c r="M18" s="48"/>
      <c r="N18" s="51"/>
      <c r="O18" s="51"/>
      <c r="P18" s="51"/>
      <c r="Q18" s="51"/>
      <c r="R18" s="51"/>
      <c r="S18" s="100"/>
      <c r="T18" s="101"/>
      <c r="U18" s="101"/>
      <c r="V18" s="102"/>
    </row>
    <row r="19" spans="1:22" s="68" customFormat="1" ht="12" customHeight="1">
      <c r="A19" s="256" t="s">
        <v>122</v>
      </c>
      <c r="B19" s="257"/>
      <c r="C19" s="257"/>
      <c r="D19" s="257"/>
      <c r="E19" s="257"/>
      <c r="F19" s="257"/>
      <c r="G19" s="258"/>
      <c r="H19" s="103" t="s">
        <v>123</v>
      </c>
      <c r="I19" s="104"/>
      <c r="J19" s="92">
        <f t="shared" si="1"/>
        <v>0</v>
      </c>
      <c r="K19" s="106"/>
      <c r="L19" s="81"/>
      <c r="M19" s="52"/>
      <c r="N19" s="52" t="s">
        <v>171</v>
      </c>
      <c r="O19" s="52"/>
      <c r="P19" s="52"/>
      <c r="Q19" s="52"/>
      <c r="R19" s="52"/>
      <c r="S19" s="52"/>
      <c r="T19" s="101"/>
      <c r="U19" s="101"/>
      <c r="V19" s="107"/>
    </row>
    <row r="20" spans="1:24" s="90" customFormat="1" ht="15" customHeight="1">
      <c r="A20" s="259" t="s">
        <v>124</v>
      </c>
      <c r="B20" s="260"/>
      <c r="C20" s="260"/>
      <c r="D20" s="260"/>
      <c r="E20" s="260"/>
      <c r="F20" s="260"/>
      <c r="G20" s="261"/>
      <c r="H20" s="87" t="s">
        <v>125</v>
      </c>
      <c r="I20" s="87"/>
      <c r="J20" s="53">
        <f aca="true" t="shared" si="2" ref="J20:U20">J22+J27+J34++J43+J50+J54</f>
        <v>51076617</v>
      </c>
      <c r="K20" s="53">
        <f t="shared" si="2"/>
        <v>45490599</v>
      </c>
      <c r="L20" s="53">
        <f t="shared" si="2"/>
        <v>0</v>
      </c>
      <c r="M20" s="53">
        <f t="shared" si="2"/>
        <v>786018</v>
      </c>
      <c r="N20" s="53">
        <f t="shared" si="2"/>
        <v>0</v>
      </c>
      <c r="O20" s="53">
        <f t="shared" si="2"/>
        <v>0</v>
      </c>
      <c r="P20" s="53">
        <f t="shared" si="2"/>
        <v>0</v>
      </c>
      <c r="Q20" s="53">
        <f t="shared" si="2"/>
        <v>0</v>
      </c>
      <c r="R20" s="53">
        <f t="shared" si="2"/>
        <v>0</v>
      </c>
      <c r="S20" s="53">
        <f t="shared" si="2"/>
        <v>0</v>
      </c>
      <c r="T20" s="108">
        <f t="shared" si="2"/>
        <v>4183124</v>
      </c>
      <c r="U20" s="108">
        <f t="shared" si="2"/>
        <v>616876</v>
      </c>
      <c r="V20" s="145">
        <v>0</v>
      </c>
      <c r="X20" s="109"/>
    </row>
    <row r="21" spans="1:22" s="68" customFormat="1" ht="14.25" customHeight="1">
      <c r="A21" s="237" t="s">
        <v>18</v>
      </c>
      <c r="B21" s="238"/>
      <c r="C21" s="238"/>
      <c r="D21" s="238"/>
      <c r="E21" s="238"/>
      <c r="F21" s="238"/>
      <c r="G21" s="239"/>
      <c r="H21" s="91"/>
      <c r="I21" s="91"/>
      <c r="J21" s="92"/>
      <c r="K21" s="93"/>
      <c r="L21" s="80"/>
      <c r="M21" s="48"/>
      <c r="N21" s="59"/>
      <c r="O21" s="59"/>
      <c r="P21" s="59"/>
      <c r="Q21" s="59"/>
      <c r="R21" s="59"/>
      <c r="S21" s="94"/>
      <c r="T21" s="95"/>
      <c r="U21" s="95"/>
      <c r="V21" s="96"/>
    </row>
    <row r="22" spans="1:22" s="68" customFormat="1" ht="22.5" customHeight="1">
      <c r="A22" s="262" t="s">
        <v>191</v>
      </c>
      <c r="B22" s="263"/>
      <c r="C22" s="263"/>
      <c r="D22" s="263"/>
      <c r="E22" s="263"/>
      <c r="F22" s="263"/>
      <c r="G22" s="264"/>
      <c r="H22" s="110" t="s">
        <v>126</v>
      </c>
      <c r="I22" s="110"/>
      <c r="J22" s="111">
        <f aca="true" t="shared" si="3" ref="J22:V22">J24+J25+J26</f>
        <v>43751931</v>
      </c>
      <c r="K22" s="112">
        <f t="shared" si="3"/>
        <v>40631209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  <c r="Q22" s="54">
        <f t="shared" si="3"/>
        <v>0</v>
      </c>
      <c r="R22" s="54">
        <f t="shared" si="3"/>
        <v>0</v>
      </c>
      <c r="S22" s="54">
        <f t="shared" si="3"/>
        <v>0</v>
      </c>
      <c r="T22" s="54">
        <f t="shared" si="3"/>
        <v>3120722</v>
      </c>
      <c r="U22" s="54">
        <f t="shared" si="3"/>
        <v>0</v>
      </c>
      <c r="V22" s="146">
        <f t="shared" si="3"/>
        <v>0</v>
      </c>
    </row>
    <row r="23" spans="1:22" s="68" customFormat="1" ht="13.5" customHeight="1">
      <c r="A23" s="247" t="s">
        <v>20</v>
      </c>
      <c r="B23" s="248"/>
      <c r="C23" s="248"/>
      <c r="D23" s="248"/>
      <c r="E23" s="248"/>
      <c r="F23" s="248"/>
      <c r="G23" s="249"/>
      <c r="H23" s="91"/>
      <c r="I23" s="91"/>
      <c r="J23" s="92"/>
      <c r="K23" s="93"/>
      <c r="L23" s="80"/>
      <c r="M23" s="55"/>
      <c r="N23" s="55"/>
      <c r="O23" s="55"/>
      <c r="P23" s="55"/>
      <c r="Q23" s="55"/>
      <c r="R23" s="55"/>
      <c r="S23" s="94"/>
      <c r="T23" s="95"/>
      <c r="U23" s="95"/>
      <c r="V23" s="96"/>
    </row>
    <row r="24" spans="1:22" s="97" customFormat="1" ht="15" customHeight="1">
      <c r="A24" s="234" t="s">
        <v>35</v>
      </c>
      <c r="B24" s="235"/>
      <c r="C24" s="235"/>
      <c r="D24" s="235"/>
      <c r="E24" s="235"/>
      <c r="F24" s="235"/>
      <c r="G24" s="236"/>
      <c r="H24" s="91" t="s">
        <v>127</v>
      </c>
      <c r="I24" s="98" t="s">
        <v>162</v>
      </c>
      <c r="J24" s="92">
        <f>K24+M24+T24+U24</f>
        <v>33600408</v>
      </c>
      <c r="K24" s="62">
        <v>31203540</v>
      </c>
      <c r="L24" s="51"/>
      <c r="M24" s="50"/>
      <c r="N24" s="49"/>
      <c r="O24" s="49"/>
      <c r="P24" s="49"/>
      <c r="Q24" s="49"/>
      <c r="R24" s="49"/>
      <c r="S24" s="94"/>
      <c r="T24" s="95">
        <v>2396868</v>
      </c>
      <c r="U24" s="95"/>
      <c r="V24" s="96"/>
    </row>
    <row r="25" spans="1:22" s="97" customFormat="1" ht="15" customHeight="1">
      <c r="A25" s="234" t="s">
        <v>34</v>
      </c>
      <c r="B25" s="235"/>
      <c r="C25" s="235"/>
      <c r="D25" s="235"/>
      <c r="E25" s="235"/>
      <c r="F25" s="235"/>
      <c r="G25" s="236"/>
      <c r="H25" s="91" t="s">
        <v>128</v>
      </c>
      <c r="I25" s="98" t="s">
        <v>163</v>
      </c>
      <c r="J25" s="92">
        <f>K25+M25+T25+U25</f>
        <v>4200</v>
      </c>
      <c r="K25" s="62">
        <v>4200</v>
      </c>
      <c r="L25" s="51"/>
      <c r="M25" s="50"/>
      <c r="N25" s="49"/>
      <c r="O25" s="49"/>
      <c r="P25" s="49"/>
      <c r="Q25" s="49"/>
      <c r="R25" s="49"/>
      <c r="S25" s="94"/>
      <c r="T25" s="95"/>
      <c r="U25" s="95"/>
      <c r="V25" s="96"/>
    </row>
    <row r="26" spans="1:22" s="97" customFormat="1" ht="15" customHeight="1">
      <c r="A26" s="234" t="s">
        <v>39</v>
      </c>
      <c r="B26" s="235"/>
      <c r="C26" s="235"/>
      <c r="D26" s="235"/>
      <c r="E26" s="235"/>
      <c r="F26" s="235"/>
      <c r="G26" s="236"/>
      <c r="H26" s="91" t="s">
        <v>129</v>
      </c>
      <c r="I26" s="98" t="s">
        <v>164</v>
      </c>
      <c r="J26" s="92">
        <f>K26+M26+T26+U26</f>
        <v>10147323</v>
      </c>
      <c r="K26" s="62">
        <v>9423469</v>
      </c>
      <c r="L26" s="51"/>
      <c r="M26" s="50"/>
      <c r="N26" s="49"/>
      <c r="O26" s="49"/>
      <c r="P26" s="49"/>
      <c r="Q26" s="49"/>
      <c r="R26" s="49"/>
      <c r="S26" s="94"/>
      <c r="T26" s="95">
        <v>723854</v>
      </c>
      <c r="U26" s="95"/>
      <c r="V26" s="96"/>
    </row>
    <row r="27" spans="1:22" s="68" customFormat="1" ht="11.25" customHeight="1">
      <c r="A27" s="253" t="s">
        <v>130</v>
      </c>
      <c r="B27" s="254"/>
      <c r="C27" s="254"/>
      <c r="D27" s="254"/>
      <c r="E27" s="254"/>
      <c r="F27" s="254"/>
      <c r="G27" s="255"/>
      <c r="H27" s="114" t="s">
        <v>131</v>
      </c>
      <c r="I27" s="115"/>
      <c r="J27" s="56">
        <f>J29+J32+J30+J31</f>
        <v>1711921</v>
      </c>
      <c r="K27" s="143">
        <f aca="true" t="shared" si="4" ref="K27:U27">K29+K30+K31+K32+K33</f>
        <v>1685931</v>
      </c>
      <c r="L27" s="143">
        <f t="shared" si="4"/>
        <v>0</v>
      </c>
      <c r="M27" s="143">
        <f t="shared" si="4"/>
        <v>0</v>
      </c>
      <c r="N27" s="143">
        <f t="shared" si="4"/>
        <v>0</v>
      </c>
      <c r="O27" s="143">
        <f t="shared" si="4"/>
        <v>0</v>
      </c>
      <c r="P27" s="143">
        <f t="shared" si="4"/>
        <v>0</v>
      </c>
      <c r="Q27" s="143">
        <f t="shared" si="4"/>
        <v>0</v>
      </c>
      <c r="R27" s="143">
        <f t="shared" si="4"/>
        <v>0</v>
      </c>
      <c r="S27" s="143">
        <f t="shared" si="4"/>
        <v>0</v>
      </c>
      <c r="T27" s="143">
        <f t="shared" si="4"/>
        <v>0</v>
      </c>
      <c r="U27" s="143">
        <f t="shared" si="4"/>
        <v>25990</v>
      </c>
      <c r="V27" s="147"/>
    </row>
    <row r="28" spans="1:22" s="68" customFormat="1" ht="12" customHeight="1">
      <c r="A28" s="247" t="s">
        <v>20</v>
      </c>
      <c r="B28" s="248"/>
      <c r="C28" s="248"/>
      <c r="D28" s="248"/>
      <c r="E28" s="248"/>
      <c r="F28" s="248"/>
      <c r="G28" s="249"/>
      <c r="H28" s="91"/>
      <c r="I28" s="99"/>
      <c r="J28" s="116"/>
      <c r="K28" s="62"/>
      <c r="L28" s="51"/>
      <c r="M28" s="50"/>
      <c r="N28" s="55"/>
      <c r="O28" s="55"/>
      <c r="P28" s="55"/>
      <c r="Q28" s="55"/>
      <c r="R28" s="55"/>
      <c r="S28" s="117"/>
      <c r="T28" s="118"/>
      <c r="U28" s="118"/>
      <c r="V28" s="119"/>
    </row>
    <row r="29" spans="1:22" s="97" customFormat="1" ht="15" customHeight="1">
      <c r="A29" s="234" t="s">
        <v>132</v>
      </c>
      <c r="B29" s="235"/>
      <c r="C29" s="235"/>
      <c r="D29" s="235"/>
      <c r="E29" s="235"/>
      <c r="F29" s="235"/>
      <c r="G29" s="236"/>
      <c r="H29" s="91" t="s">
        <v>133</v>
      </c>
      <c r="I29" s="98" t="s">
        <v>166</v>
      </c>
      <c r="J29" s="92">
        <f>K29+M29+T29+U29</f>
        <v>1685931</v>
      </c>
      <c r="K29" s="62">
        <f>1077231+608700</f>
        <v>1685931</v>
      </c>
      <c r="L29" s="51"/>
      <c r="M29" s="50"/>
      <c r="N29" s="49"/>
      <c r="O29" s="49"/>
      <c r="P29" s="49"/>
      <c r="Q29" s="49"/>
      <c r="R29" s="49"/>
      <c r="S29" s="94"/>
      <c r="T29" s="95"/>
      <c r="U29" s="95"/>
      <c r="V29" s="96"/>
    </row>
    <row r="30" spans="1:22" s="97" customFormat="1" ht="15" customHeight="1">
      <c r="A30" s="234" t="s">
        <v>132</v>
      </c>
      <c r="B30" s="235"/>
      <c r="C30" s="235"/>
      <c r="D30" s="235"/>
      <c r="E30" s="235"/>
      <c r="F30" s="235"/>
      <c r="G30" s="236"/>
      <c r="H30" s="91" t="s">
        <v>192</v>
      </c>
      <c r="I30" s="98" t="s">
        <v>167</v>
      </c>
      <c r="J30" s="92">
        <f>K30+M30+T30+U30</f>
        <v>25990</v>
      </c>
      <c r="K30" s="62"/>
      <c r="L30" s="51"/>
      <c r="M30" s="50"/>
      <c r="N30" s="49"/>
      <c r="O30" s="49"/>
      <c r="P30" s="49"/>
      <c r="Q30" s="49"/>
      <c r="R30" s="49"/>
      <c r="S30" s="94"/>
      <c r="T30" s="95"/>
      <c r="U30" s="95">
        <v>25990</v>
      </c>
      <c r="V30" s="96"/>
    </row>
    <row r="31" spans="1:22" s="97" customFormat="1" ht="15" customHeight="1">
      <c r="A31" s="234" t="s">
        <v>132</v>
      </c>
      <c r="B31" s="235"/>
      <c r="C31" s="235"/>
      <c r="D31" s="235"/>
      <c r="E31" s="235"/>
      <c r="F31" s="235"/>
      <c r="G31" s="236"/>
      <c r="H31" s="91" t="s">
        <v>193</v>
      </c>
      <c r="I31" s="98" t="s">
        <v>168</v>
      </c>
      <c r="J31" s="92">
        <f>K31+M31+T31+U31</f>
        <v>0</v>
      </c>
      <c r="K31" s="62"/>
      <c r="L31" s="51"/>
      <c r="M31" s="50"/>
      <c r="N31" s="49"/>
      <c r="O31" s="49"/>
      <c r="P31" s="49"/>
      <c r="Q31" s="49"/>
      <c r="R31" s="49"/>
      <c r="S31" s="94"/>
      <c r="T31" s="95"/>
      <c r="U31" s="95"/>
      <c r="V31" s="96"/>
    </row>
    <row r="32" spans="1:22" s="97" customFormat="1" ht="15" customHeight="1">
      <c r="A32" s="234" t="s">
        <v>194</v>
      </c>
      <c r="B32" s="235"/>
      <c r="C32" s="235"/>
      <c r="D32" s="235"/>
      <c r="E32" s="235"/>
      <c r="F32" s="235"/>
      <c r="G32" s="236"/>
      <c r="H32" s="91" t="s">
        <v>134</v>
      </c>
      <c r="I32" s="98"/>
      <c r="J32" s="92">
        <f>K32+M32+T32+U32</f>
        <v>0</v>
      </c>
      <c r="K32" s="62"/>
      <c r="L32" s="51"/>
      <c r="M32" s="50"/>
      <c r="N32" s="49"/>
      <c r="O32" s="49"/>
      <c r="P32" s="49"/>
      <c r="Q32" s="49"/>
      <c r="R32" s="49"/>
      <c r="S32" s="94"/>
      <c r="T32" s="95"/>
      <c r="U32" s="95"/>
      <c r="V32" s="96"/>
    </row>
    <row r="33" spans="1:22" s="97" customFormat="1" ht="15" customHeight="1">
      <c r="A33" s="234" t="s">
        <v>195</v>
      </c>
      <c r="B33" s="235"/>
      <c r="C33" s="235"/>
      <c r="D33" s="235"/>
      <c r="E33" s="235"/>
      <c r="F33" s="235"/>
      <c r="G33" s="236"/>
      <c r="H33" s="91" t="s">
        <v>135</v>
      </c>
      <c r="I33" s="98"/>
      <c r="J33" s="92">
        <f>K33+M33+T33+U33</f>
        <v>0</v>
      </c>
      <c r="K33" s="62"/>
      <c r="L33" s="51"/>
      <c r="M33" s="50"/>
      <c r="N33" s="49"/>
      <c r="O33" s="49"/>
      <c r="P33" s="49"/>
      <c r="Q33" s="49"/>
      <c r="R33" s="49"/>
      <c r="S33" s="94"/>
      <c r="T33" s="95"/>
      <c r="U33" s="95"/>
      <c r="V33" s="96"/>
    </row>
    <row r="34" spans="1:22" s="68" customFormat="1" ht="14.25" customHeight="1">
      <c r="A34" s="253" t="s">
        <v>196</v>
      </c>
      <c r="B34" s="254"/>
      <c r="C34" s="254"/>
      <c r="D34" s="254"/>
      <c r="E34" s="254"/>
      <c r="F34" s="254"/>
      <c r="G34" s="255"/>
      <c r="H34" s="114" t="s">
        <v>136</v>
      </c>
      <c r="I34" s="114"/>
      <c r="J34" s="57">
        <f aca="true" t="shared" si="5" ref="J34:U34">J36+J37+J38+J39+J40+J42</f>
        <v>3595473</v>
      </c>
      <c r="K34" s="144">
        <f t="shared" si="5"/>
        <v>2461859</v>
      </c>
      <c r="L34" s="144">
        <f t="shared" si="5"/>
        <v>0</v>
      </c>
      <c r="M34" s="144">
        <f t="shared" si="5"/>
        <v>0</v>
      </c>
      <c r="N34" s="144">
        <f t="shared" si="5"/>
        <v>0</v>
      </c>
      <c r="O34" s="144">
        <f t="shared" si="5"/>
        <v>0</v>
      </c>
      <c r="P34" s="144">
        <f t="shared" si="5"/>
        <v>0</v>
      </c>
      <c r="Q34" s="144">
        <f t="shared" si="5"/>
        <v>0</v>
      </c>
      <c r="R34" s="144">
        <f t="shared" si="5"/>
        <v>0</v>
      </c>
      <c r="S34" s="144">
        <f t="shared" si="5"/>
        <v>0</v>
      </c>
      <c r="T34" s="144">
        <f t="shared" si="5"/>
        <v>664512</v>
      </c>
      <c r="U34" s="144">
        <f t="shared" si="5"/>
        <v>469102</v>
      </c>
      <c r="V34" s="129">
        <v>0</v>
      </c>
    </row>
    <row r="35" spans="1:22" s="68" customFormat="1" ht="13.5" customHeight="1">
      <c r="A35" s="247" t="s">
        <v>20</v>
      </c>
      <c r="B35" s="248"/>
      <c r="C35" s="248"/>
      <c r="D35" s="248"/>
      <c r="E35" s="248"/>
      <c r="F35" s="248"/>
      <c r="G35" s="249"/>
      <c r="H35" s="91"/>
      <c r="I35" s="91"/>
      <c r="J35" s="92"/>
      <c r="K35" s="93"/>
      <c r="L35" s="80"/>
      <c r="M35" s="55"/>
      <c r="N35" s="55"/>
      <c r="O35" s="55"/>
      <c r="P35" s="55"/>
      <c r="Q35" s="55"/>
      <c r="R35" s="55"/>
      <c r="S35" s="120"/>
      <c r="T35" s="121"/>
      <c r="U35" s="121"/>
      <c r="V35" s="122"/>
    </row>
    <row r="36" spans="1:22" s="97" customFormat="1" ht="15" customHeight="1">
      <c r="A36" s="234" t="s">
        <v>25</v>
      </c>
      <c r="B36" s="235"/>
      <c r="C36" s="235"/>
      <c r="D36" s="235"/>
      <c r="E36" s="235"/>
      <c r="F36" s="235"/>
      <c r="G36" s="236"/>
      <c r="H36" s="91" t="s">
        <v>137</v>
      </c>
      <c r="I36" s="98" t="s">
        <v>165</v>
      </c>
      <c r="J36" s="92">
        <f aca="true" t="shared" si="6" ref="J36:J42">K36+M36+T36+U36</f>
        <v>97530</v>
      </c>
      <c r="K36" s="62">
        <f>49530+48000</f>
        <v>97530</v>
      </c>
      <c r="L36" s="51"/>
      <c r="M36" s="50"/>
      <c r="N36" s="49"/>
      <c r="O36" s="49"/>
      <c r="P36" s="49"/>
      <c r="Q36" s="49"/>
      <c r="R36" s="49"/>
      <c r="S36" s="94"/>
      <c r="T36" s="95"/>
      <c r="U36" s="95"/>
      <c r="V36" s="96"/>
    </row>
    <row r="37" spans="1:22" s="97" customFormat="1" ht="15" customHeight="1">
      <c r="A37" s="234" t="s">
        <v>26</v>
      </c>
      <c r="B37" s="235"/>
      <c r="C37" s="235"/>
      <c r="D37" s="235"/>
      <c r="E37" s="235"/>
      <c r="F37" s="235"/>
      <c r="G37" s="236"/>
      <c r="H37" s="91" t="s">
        <v>138</v>
      </c>
      <c r="I37" s="98"/>
      <c r="J37" s="92">
        <f t="shared" si="6"/>
        <v>0</v>
      </c>
      <c r="K37" s="62"/>
      <c r="L37" s="51"/>
      <c r="M37" s="50"/>
      <c r="N37" s="49"/>
      <c r="O37" s="49"/>
      <c r="P37" s="49"/>
      <c r="Q37" s="49"/>
      <c r="R37" s="49"/>
      <c r="S37" s="94"/>
      <c r="T37" s="95"/>
      <c r="U37" s="95"/>
      <c r="V37" s="96"/>
    </row>
    <row r="38" spans="1:22" s="97" customFormat="1" ht="15" customHeight="1">
      <c r="A38" s="234" t="s">
        <v>27</v>
      </c>
      <c r="B38" s="235"/>
      <c r="C38" s="235"/>
      <c r="D38" s="235"/>
      <c r="E38" s="235"/>
      <c r="F38" s="235"/>
      <c r="G38" s="236"/>
      <c r="H38" s="91" t="s">
        <v>139</v>
      </c>
      <c r="I38" s="98" t="s">
        <v>165</v>
      </c>
      <c r="J38" s="92">
        <f t="shared" si="6"/>
        <v>2262101</v>
      </c>
      <c r="K38" s="62">
        <f>1957397</f>
        <v>1957397</v>
      </c>
      <c r="L38" s="51"/>
      <c r="M38" s="50"/>
      <c r="N38" s="49"/>
      <c r="O38" s="49"/>
      <c r="P38" s="49"/>
      <c r="Q38" s="49"/>
      <c r="R38" s="49"/>
      <c r="S38" s="94"/>
      <c r="T38" s="95">
        <v>35602</v>
      </c>
      <c r="U38" s="95">
        <v>269102</v>
      </c>
      <c r="V38" s="96"/>
    </row>
    <row r="39" spans="1:22" s="97" customFormat="1" ht="15" customHeight="1">
      <c r="A39" s="234" t="s">
        <v>66</v>
      </c>
      <c r="B39" s="235"/>
      <c r="C39" s="235"/>
      <c r="D39" s="235"/>
      <c r="E39" s="235"/>
      <c r="F39" s="235"/>
      <c r="G39" s="236"/>
      <c r="H39" s="91" t="s">
        <v>140</v>
      </c>
      <c r="I39" s="98"/>
      <c r="J39" s="92">
        <f t="shared" si="6"/>
        <v>0</v>
      </c>
      <c r="K39" s="62"/>
      <c r="L39" s="51"/>
      <c r="M39" s="50"/>
      <c r="N39" s="49"/>
      <c r="O39" s="49"/>
      <c r="P39" s="49"/>
      <c r="Q39" s="49"/>
      <c r="R39" s="49"/>
      <c r="S39" s="94"/>
      <c r="T39" s="95"/>
      <c r="U39" s="95"/>
      <c r="V39" s="96"/>
    </row>
    <row r="40" spans="1:22" s="97" customFormat="1" ht="15" customHeight="1">
      <c r="A40" s="234" t="s">
        <v>37</v>
      </c>
      <c r="B40" s="235"/>
      <c r="C40" s="235"/>
      <c r="D40" s="235"/>
      <c r="E40" s="235"/>
      <c r="F40" s="235"/>
      <c r="G40" s="236"/>
      <c r="H40" s="91" t="s">
        <v>141</v>
      </c>
      <c r="I40" s="98" t="s">
        <v>165</v>
      </c>
      <c r="J40" s="92">
        <f t="shared" si="6"/>
        <v>786212</v>
      </c>
      <c r="K40" s="62">
        <f>96212</f>
        <v>96212</v>
      </c>
      <c r="L40" s="51"/>
      <c r="M40" s="50"/>
      <c r="N40" s="49"/>
      <c r="O40" s="49"/>
      <c r="P40" s="49"/>
      <c r="Q40" s="49"/>
      <c r="R40" s="49"/>
      <c r="S40" s="94"/>
      <c r="T40" s="95">
        <v>590000</v>
      </c>
      <c r="U40" s="95">
        <v>100000</v>
      </c>
      <c r="V40" s="96"/>
    </row>
    <row r="41" spans="1:22" s="97" customFormat="1" ht="15" customHeight="1">
      <c r="A41" s="237" t="s">
        <v>197</v>
      </c>
      <c r="B41" s="238"/>
      <c r="C41" s="238"/>
      <c r="D41" s="238"/>
      <c r="E41" s="238"/>
      <c r="F41" s="238"/>
      <c r="G41" s="239"/>
      <c r="H41" s="91"/>
      <c r="I41" s="98"/>
      <c r="J41" s="92">
        <f t="shared" si="6"/>
        <v>550000</v>
      </c>
      <c r="K41" s="62"/>
      <c r="L41" s="51"/>
      <c r="M41" s="50"/>
      <c r="N41" s="49"/>
      <c r="O41" s="49"/>
      <c r="P41" s="49"/>
      <c r="Q41" s="49"/>
      <c r="R41" s="49"/>
      <c r="S41" s="94"/>
      <c r="T41" s="95">
        <v>450000</v>
      </c>
      <c r="U41" s="95">
        <v>100000</v>
      </c>
      <c r="V41" s="96"/>
    </row>
    <row r="42" spans="1:22" s="97" customFormat="1" ht="15" customHeight="1">
      <c r="A42" s="234" t="s">
        <v>38</v>
      </c>
      <c r="B42" s="235"/>
      <c r="C42" s="235"/>
      <c r="D42" s="235"/>
      <c r="E42" s="235"/>
      <c r="F42" s="235"/>
      <c r="G42" s="236"/>
      <c r="H42" s="91" t="s">
        <v>142</v>
      </c>
      <c r="I42" s="98" t="s">
        <v>165</v>
      </c>
      <c r="J42" s="92">
        <f t="shared" si="6"/>
        <v>449630</v>
      </c>
      <c r="K42" s="62">
        <f>126745+183975</f>
        <v>310720</v>
      </c>
      <c r="L42" s="51"/>
      <c r="M42" s="50"/>
      <c r="N42" s="49"/>
      <c r="O42" s="49"/>
      <c r="P42" s="49"/>
      <c r="Q42" s="49"/>
      <c r="R42" s="49"/>
      <c r="S42" s="94"/>
      <c r="T42" s="95">
        <v>38910</v>
      </c>
      <c r="U42" s="95">
        <v>100000</v>
      </c>
      <c r="V42" s="96"/>
    </row>
    <row r="43" spans="1:22" s="68" customFormat="1" ht="21" customHeight="1">
      <c r="A43" s="250" t="s">
        <v>198</v>
      </c>
      <c r="B43" s="251"/>
      <c r="C43" s="251"/>
      <c r="D43" s="251"/>
      <c r="E43" s="251"/>
      <c r="F43" s="251"/>
      <c r="G43" s="252"/>
      <c r="H43" s="87" t="s">
        <v>143</v>
      </c>
      <c r="I43" s="87"/>
      <c r="J43" s="53">
        <f>J45+J46+J47+J49</f>
        <v>2017292</v>
      </c>
      <c r="K43" s="123">
        <f aca="true" t="shared" si="7" ref="K43:V43">K45+K47+K49</f>
        <v>711600</v>
      </c>
      <c r="L43" s="58">
        <f t="shared" si="7"/>
        <v>0</v>
      </c>
      <c r="M43" s="58">
        <f t="shared" si="7"/>
        <v>786018</v>
      </c>
      <c r="N43" s="58">
        <f t="shared" si="7"/>
        <v>0</v>
      </c>
      <c r="O43" s="58">
        <f t="shared" si="7"/>
        <v>0</v>
      </c>
      <c r="P43" s="58">
        <f t="shared" si="7"/>
        <v>0</v>
      </c>
      <c r="Q43" s="58">
        <f t="shared" si="7"/>
        <v>0</v>
      </c>
      <c r="R43" s="58">
        <f t="shared" si="7"/>
        <v>0</v>
      </c>
      <c r="S43" s="58">
        <f t="shared" si="7"/>
        <v>0</v>
      </c>
      <c r="T43" s="58">
        <f t="shared" si="7"/>
        <v>397890</v>
      </c>
      <c r="U43" s="58">
        <f t="shared" si="7"/>
        <v>121784</v>
      </c>
      <c r="V43" s="124">
        <f t="shared" si="7"/>
        <v>0</v>
      </c>
    </row>
    <row r="44" spans="1:22" s="68" customFormat="1" ht="17.25" customHeight="1">
      <c r="A44" s="247" t="s">
        <v>20</v>
      </c>
      <c r="B44" s="248"/>
      <c r="C44" s="248"/>
      <c r="D44" s="248"/>
      <c r="E44" s="248"/>
      <c r="F44" s="248"/>
      <c r="G44" s="249"/>
      <c r="H44" s="91"/>
      <c r="I44" s="91"/>
      <c r="J44" s="92"/>
      <c r="K44" s="93"/>
      <c r="L44" s="80"/>
      <c r="M44" s="59"/>
      <c r="N44" s="59"/>
      <c r="O44" s="59"/>
      <c r="P44" s="59"/>
      <c r="Q44" s="55"/>
      <c r="R44" s="55"/>
      <c r="S44" s="94"/>
      <c r="T44" s="95"/>
      <c r="U44" s="95"/>
      <c r="V44" s="96"/>
    </row>
    <row r="45" spans="1:22" s="97" customFormat="1" ht="15" customHeight="1">
      <c r="A45" s="234" t="s">
        <v>28</v>
      </c>
      <c r="B45" s="235"/>
      <c r="C45" s="235"/>
      <c r="D45" s="235"/>
      <c r="E45" s="235"/>
      <c r="F45" s="235"/>
      <c r="G45" s="236"/>
      <c r="H45" s="91" t="s">
        <v>144</v>
      </c>
      <c r="I45" s="98" t="s">
        <v>165</v>
      </c>
      <c r="J45" s="92">
        <f>K45+M45+T45+U45</f>
        <v>1141600</v>
      </c>
      <c r="K45" s="62">
        <v>711600</v>
      </c>
      <c r="L45" s="51"/>
      <c r="M45" s="50"/>
      <c r="N45" s="49"/>
      <c r="O45" s="49"/>
      <c r="P45" s="49"/>
      <c r="Q45" s="49"/>
      <c r="R45" s="49"/>
      <c r="S45" s="94"/>
      <c r="T45" s="95">
        <v>330000</v>
      </c>
      <c r="U45" s="95">
        <v>100000</v>
      </c>
      <c r="V45" s="96"/>
    </row>
    <row r="46" spans="1:22" s="97" customFormat="1" ht="15" customHeight="1">
      <c r="A46" s="234" t="s">
        <v>29</v>
      </c>
      <c r="B46" s="235"/>
      <c r="C46" s="235"/>
      <c r="D46" s="235"/>
      <c r="E46" s="235"/>
      <c r="F46" s="235"/>
      <c r="G46" s="236"/>
      <c r="H46" s="91" t="s">
        <v>145</v>
      </c>
      <c r="I46" s="98"/>
      <c r="J46" s="92">
        <f>K46+M46+T46+U46</f>
        <v>0</v>
      </c>
      <c r="K46" s="62"/>
      <c r="L46" s="51"/>
      <c r="M46" s="50"/>
      <c r="N46" s="49"/>
      <c r="O46" s="49"/>
      <c r="P46" s="49"/>
      <c r="Q46" s="49"/>
      <c r="R46" s="49"/>
      <c r="S46" s="94"/>
      <c r="T46" s="95"/>
      <c r="U46" s="95"/>
      <c r="V46" s="96"/>
    </row>
    <row r="47" spans="1:22" s="97" customFormat="1" ht="15" customHeight="1">
      <c r="A47" s="234" t="s">
        <v>30</v>
      </c>
      <c r="B47" s="235"/>
      <c r="C47" s="235"/>
      <c r="D47" s="235"/>
      <c r="E47" s="235"/>
      <c r="F47" s="235"/>
      <c r="G47" s="236"/>
      <c r="H47" s="91" t="s">
        <v>146</v>
      </c>
      <c r="I47" s="98" t="s">
        <v>165</v>
      </c>
      <c r="J47" s="92">
        <f>K47+M47+T47+U47</f>
        <v>875692</v>
      </c>
      <c r="K47" s="62"/>
      <c r="L47" s="51"/>
      <c r="M47" s="51">
        <f>686670+99348</f>
        <v>786018</v>
      </c>
      <c r="N47" s="49"/>
      <c r="O47" s="49"/>
      <c r="P47" s="49"/>
      <c r="Q47" s="49"/>
      <c r="R47" s="49"/>
      <c r="S47" s="94"/>
      <c r="T47" s="95">
        <v>67890</v>
      </c>
      <c r="U47" s="95">
        <v>21784</v>
      </c>
      <c r="V47" s="96"/>
    </row>
    <row r="48" spans="1:22" s="97" customFormat="1" ht="15" customHeight="1">
      <c r="A48" s="237" t="s">
        <v>36</v>
      </c>
      <c r="B48" s="238"/>
      <c r="C48" s="238"/>
      <c r="D48" s="238"/>
      <c r="E48" s="238"/>
      <c r="F48" s="238"/>
      <c r="G48" s="239"/>
      <c r="H48" s="91"/>
      <c r="I48" s="98"/>
      <c r="J48" s="92">
        <f>K48+M48+T48+U48</f>
        <v>786018</v>
      </c>
      <c r="K48" s="62"/>
      <c r="L48" s="51"/>
      <c r="M48" s="51">
        <f>M47</f>
        <v>786018</v>
      </c>
      <c r="N48" s="49"/>
      <c r="O48" s="49"/>
      <c r="P48" s="49"/>
      <c r="Q48" s="49"/>
      <c r="R48" s="49"/>
      <c r="S48" s="94"/>
      <c r="T48" s="95"/>
      <c r="U48" s="95"/>
      <c r="V48" s="96"/>
    </row>
    <row r="49" spans="1:22" s="97" customFormat="1" ht="15" customHeight="1">
      <c r="A49" s="234" t="s">
        <v>199</v>
      </c>
      <c r="B49" s="235"/>
      <c r="C49" s="235"/>
      <c r="D49" s="235"/>
      <c r="E49" s="235"/>
      <c r="F49" s="235"/>
      <c r="G49" s="236"/>
      <c r="H49" s="91" t="s">
        <v>200</v>
      </c>
      <c r="I49" s="98" t="s">
        <v>165</v>
      </c>
      <c r="J49" s="92">
        <f>K49+M49+T49+U49</f>
        <v>0</v>
      </c>
      <c r="K49" s="62"/>
      <c r="L49" s="51"/>
      <c r="M49" s="50"/>
      <c r="N49" s="49"/>
      <c r="O49" s="49"/>
      <c r="P49" s="49"/>
      <c r="Q49" s="49"/>
      <c r="R49" s="49"/>
      <c r="S49" s="94"/>
      <c r="T49" s="95"/>
      <c r="U49" s="95"/>
      <c r="V49" s="96"/>
    </row>
    <row r="50" spans="1:22" s="68" customFormat="1" ht="20.25" customHeight="1">
      <c r="A50" s="244" t="s">
        <v>201</v>
      </c>
      <c r="B50" s="245"/>
      <c r="C50" s="245"/>
      <c r="D50" s="245"/>
      <c r="E50" s="245"/>
      <c r="F50" s="245"/>
      <c r="G50" s="246"/>
      <c r="H50" s="125" t="s">
        <v>147</v>
      </c>
      <c r="I50" s="125"/>
      <c r="J50" s="126">
        <f aca="true" t="shared" si="8" ref="J50:V50">J52+J53</f>
        <v>0</v>
      </c>
      <c r="K50" s="127">
        <f t="shared" si="8"/>
        <v>0</v>
      </c>
      <c r="L50" s="60">
        <f t="shared" si="8"/>
        <v>0</v>
      </c>
      <c r="M50" s="60">
        <f t="shared" si="8"/>
        <v>0</v>
      </c>
      <c r="N50" s="60">
        <f t="shared" si="8"/>
        <v>0</v>
      </c>
      <c r="O50" s="60">
        <f t="shared" si="8"/>
        <v>0</v>
      </c>
      <c r="P50" s="60">
        <f t="shared" si="8"/>
        <v>0</v>
      </c>
      <c r="Q50" s="60">
        <f t="shared" si="8"/>
        <v>0</v>
      </c>
      <c r="R50" s="60">
        <f t="shared" si="8"/>
        <v>0</v>
      </c>
      <c r="S50" s="60">
        <f t="shared" si="8"/>
        <v>0</v>
      </c>
      <c r="T50" s="128">
        <f t="shared" si="8"/>
        <v>0</v>
      </c>
      <c r="U50" s="128">
        <f t="shared" si="8"/>
        <v>0</v>
      </c>
      <c r="V50" s="129">
        <f t="shared" si="8"/>
        <v>0</v>
      </c>
    </row>
    <row r="51" spans="1:22" s="97" customFormat="1" ht="15" customHeight="1">
      <c r="A51" s="237" t="s">
        <v>20</v>
      </c>
      <c r="B51" s="238"/>
      <c r="C51" s="238"/>
      <c r="D51" s="238"/>
      <c r="E51" s="238"/>
      <c r="F51" s="238"/>
      <c r="G51" s="239"/>
      <c r="H51" s="91"/>
      <c r="I51" s="98"/>
      <c r="J51" s="92"/>
      <c r="K51" s="62"/>
      <c r="L51" s="51"/>
      <c r="M51" s="50"/>
      <c r="N51" s="49"/>
      <c r="O51" s="49"/>
      <c r="P51" s="49"/>
      <c r="Q51" s="49"/>
      <c r="R51" s="49"/>
      <c r="S51" s="94"/>
      <c r="T51" s="95"/>
      <c r="U51" s="95"/>
      <c r="V51" s="96"/>
    </row>
    <row r="52" spans="1:22" s="97" customFormat="1" ht="15" customHeight="1">
      <c r="A52" s="234" t="s">
        <v>202</v>
      </c>
      <c r="B52" s="235"/>
      <c r="C52" s="235"/>
      <c r="D52" s="235"/>
      <c r="E52" s="235"/>
      <c r="F52" s="235"/>
      <c r="G52" s="236"/>
      <c r="H52" s="91" t="s">
        <v>148</v>
      </c>
      <c r="I52" s="98"/>
      <c r="J52" s="92"/>
      <c r="K52" s="62"/>
      <c r="L52" s="51"/>
      <c r="M52" s="50"/>
      <c r="N52" s="49"/>
      <c r="O52" s="49"/>
      <c r="P52" s="49"/>
      <c r="Q52" s="49"/>
      <c r="R52" s="49"/>
      <c r="S52" s="94"/>
      <c r="T52" s="95"/>
      <c r="U52" s="95"/>
      <c r="V52" s="96"/>
    </row>
    <row r="53" spans="1:22" s="97" customFormat="1" ht="15" customHeight="1">
      <c r="A53" s="234" t="s">
        <v>203</v>
      </c>
      <c r="B53" s="235"/>
      <c r="C53" s="235"/>
      <c r="D53" s="235"/>
      <c r="E53" s="235"/>
      <c r="F53" s="235"/>
      <c r="G53" s="236"/>
      <c r="H53" s="91" t="s">
        <v>149</v>
      </c>
      <c r="I53" s="98"/>
      <c r="J53" s="92"/>
      <c r="K53" s="62"/>
      <c r="L53" s="51"/>
      <c r="M53" s="50"/>
      <c r="N53" s="49"/>
      <c r="O53" s="49"/>
      <c r="P53" s="49"/>
      <c r="Q53" s="49"/>
      <c r="R53" s="49"/>
      <c r="S53" s="94"/>
      <c r="T53" s="95"/>
      <c r="U53" s="95"/>
      <c r="V53" s="96"/>
    </row>
    <row r="54" spans="1:22" s="68" customFormat="1" ht="18.75" customHeight="1">
      <c r="A54" s="240" t="s">
        <v>204</v>
      </c>
      <c r="B54" s="240"/>
      <c r="C54" s="240"/>
      <c r="D54" s="240"/>
      <c r="E54" s="240"/>
      <c r="F54" s="240"/>
      <c r="G54" s="240"/>
      <c r="H54" s="125" t="s">
        <v>150</v>
      </c>
      <c r="I54" s="125"/>
      <c r="J54" s="128">
        <f aca="true" t="shared" si="9" ref="J54:V54">J56+J57</f>
        <v>0</v>
      </c>
      <c r="K54" s="60">
        <f t="shared" si="9"/>
        <v>0</v>
      </c>
      <c r="L54" s="60">
        <f t="shared" si="9"/>
        <v>0</v>
      </c>
      <c r="M54" s="60">
        <f t="shared" si="9"/>
        <v>0</v>
      </c>
      <c r="N54" s="60">
        <f t="shared" si="9"/>
        <v>0</v>
      </c>
      <c r="O54" s="60">
        <f t="shared" si="9"/>
        <v>0</v>
      </c>
      <c r="P54" s="60">
        <f t="shared" si="9"/>
        <v>0</v>
      </c>
      <c r="Q54" s="60">
        <f t="shared" si="9"/>
        <v>0</v>
      </c>
      <c r="R54" s="60">
        <f t="shared" si="9"/>
        <v>0</v>
      </c>
      <c r="S54" s="60">
        <f t="shared" si="9"/>
        <v>0</v>
      </c>
      <c r="T54" s="128">
        <f t="shared" si="9"/>
        <v>0</v>
      </c>
      <c r="U54" s="128">
        <f t="shared" si="9"/>
        <v>0</v>
      </c>
      <c r="V54" s="130">
        <f t="shared" si="9"/>
        <v>0</v>
      </c>
    </row>
    <row r="55" spans="1:22" s="68" customFormat="1" ht="15" customHeight="1">
      <c r="A55" s="241" t="s">
        <v>20</v>
      </c>
      <c r="B55" s="242"/>
      <c r="C55" s="242"/>
      <c r="D55" s="242"/>
      <c r="E55" s="242"/>
      <c r="F55" s="242"/>
      <c r="G55" s="243"/>
      <c r="H55" s="131"/>
      <c r="I55" s="131"/>
      <c r="J55" s="132"/>
      <c r="K55" s="133"/>
      <c r="L55" s="82"/>
      <c r="M55" s="61"/>
      <c r="N55" s="82"/>
      <c r="O55" s="82"/>
      <c r="P55" s="82"/>
      <c r="Q55" s="82"/>
      <c r="R55" s="82"/>
      <c r="S55" s="134"/>
      <c r="T55" s="134"/>
      <c r="U55" s="134"/>
      <c r="V55" s="135"/>
    </row>
    <row r="56" spans="1:22" s="97" customFormat="1" ht="15" customHeight="1">
      <c r="A56" s="234" t="s">
        <v>151</v>
      </c>
      <c r="B56" s="235"/>
      <c r="C56" s="235"/>
      <c r="D56" s="235"/>
      <c r="E56" s="235"/>
      <c r="F56" s="235"/>
      <c r="G56" s="236"/>
      <c r="H56" s="91" t="s">
        <v>152</v>
      </c>
      <c r="I56" s="98"/>
      <c r="J56" s="92">
        <f>K56+M56+T56+U56</f>
        <v>0</v>
      </c>
      <c r="K56" s="62"/>
      <c r="L56" s="51"/>
      <c r="M56" s="50"/>
      <c r="N56" s="49"/>
      <c r="O56" s="49"/>
      <c r="P56" s="49"/>
      <c r="Q56" s="49"/>
      <c r="R56" s="49"/>
      <c r="S56" s="94"/>
      <c r="T56" s="95"/>
      <c r="U56" s="95"/>
      <c r="V56" s="96"/>
    </row>
    <row r="57" spans="1:22" s="97" customFormat="1" ht="15" customHeight="1">
      <c r="A57" s="234" t="s">
        <v>153</v>
      </c>
      <c r="B57" s="235"/>
      <c r="C57" s="235"/>
      <c r="D57" s="235"/>
      <c r="E57" s="235"/>
      <c r="F57" s="235"/>
      <c r="G57" s="236"/>
      <c r="H57" s="91" t="s">
        <v>154</v>
      </c>
      <c r="I57" s="98"/>
      <c r="J57" s="92">
        <f>K57+M57+T57+U57</f>
        <v>0</v>
      </c>
      <c r="K57" s="62"/>
      <c r="L57" s="51"/>
      <c r="M57" s="50"/>
      <c r="N57" s="49"/>
      <c r="O57" s="49"/>
      <c r="P57" s="49"/>
      <c r="Q57" s="49"/>
      <c r="R57" s="49"/>
      <c r="S57" s="94"/>
      <c r="T57" s="95"/>
      <c r="U57" s="95"/>
      <c r="V57" s="96"/>
    </row>
    <row r="58" spans="1:22" s="97" customFormat="1" ht="15" customHeight="1">
      <c r="A58" s="237" t="s">
        <v>155</v>
      </c>
      <c r="B58" s="238"/>
      <c r="C58" s="238"/>
      <c r="D58" s="238"/>
      <c r="E58" s="238"/>
      <c r="F58" s="238"/>
      <c r="G58" s="239"/>
      <c r="H58" s="91" t="s">
        <v>156</v>
      </c>
      <c r="I58" s="98"/>
      <c r="J58" s="92" t="s">
        <v>171</v>
      </c>
      <c r="K58" s="62"/>
      <c r="L58" s="51"/>
      <c r="M58" s="50"/>
      <c r="N58" s="49"/>
      <c r="O58" s="49"/>
      <c r="P58" s="49"/>
      <c r="Q58" s="49"/>
      <c r="R58" s="49"/>
      <c r="S58" s="94"/>
      <c r="T58" s="95"/>
      <c r="U58" s="95"/>
      <c r="V58" s="96"/>
    </row>
    <row r="59" spans="1:22" s="97" customFormat="1" ht="15" customHeight="1">
      <c r="A59" s="237" t="s">
        <v>157</v>
      </c>
      <c r="B59" s="238"/>
      <c r="C59" s="238"/>
      <c r="D59" s="238"/>
      <c r="E59" s="238"/>
      <c r="F59" s="238"/>
      <c r="G59" s="239"/>
      <c r="H59" s="91" t="s">
        <v>158</v>
      </c>
      <c r="I59" s="98"/>
      <c r="J59" s="92" t="s">
        <v>171</v>
      </c>
      <c r="K59" s="62">
        <f aca="true" t="shared" si="10" ref="K59:V59">K58+K11-K20</f>
        <v>0</v>
      </c>
      <c r="L59" s="62">
        <f t="shared" si="10"/>
        <v>0</v>
      </c>
      <c r="M59" s="62">
        <f t="shared" si="10"/>
        <v>53982</v>
      </c>
      <c r="N59" s="62" t="e">
        <f t="shared" si="10"/>
        <v>#VALUE!</v>
      </c>
      <c r="O59" s="62">
        <f t="shared" si="10"/>
        <v>0</v>
      </c>
      <c r="P59" s="62">
        <f t="shared" si="10"/>
        <v>0</v>
      </c>
      <c r="Q59" s="62">
        <f t="shared" si="10"/>
        <v>0</v>
      </c>
      <c r="R59" s="62">
        <f t="shared" si="10"/>
        <v>0</v>
      </c>
      <c r="S59" s="62">
        <f t="shared" si="10"/>
        <v>0</v>
      </c>
      <c r="T59" s="62">
        <f t="shared" si="10"/>
        <v>0</v>
      </c>
      <c r="U59" s="62">
        <f t="shared" si="10"/>
        <v>0</v>
      </c>
      <c r="V59" s="96">
        <f t="shared" si="10"/>
        <v>0</v>
      </c>
    </row>
    <row r="60" spans="1:22" s="90" customFormat="1" ht="12.75">
      <c r="A60" s="136"/>
      <c r="B60" s="136"/>
      <c r="C60" s="136"/>
      <c r="D60" s="136"/>
      <c r="E60" s="136"/>
      <c r="F60" s="136"/>
      <c r="G60" s="136"/>
      <c r="H60" s="136"/>
      <c r="I60" s="137"/>
      <c r="J60" s="138"/>
      <c r="K60" s="63"/>
      <c r="L60" s="63"/>
      <c r="M60" s="63"/>
      <c r="N60" s="63"/>
      <c r="O60" s="63"/>
      <c r="P60" s="63"/>
      <c r="Q60" s="63"/>
      <c r="R60" s="63"/>
      <c r="S60" s="139"/>
      <c r="T60" s="139"/>
      <c r="U60" s="139"/>
      <c r="V60" s="140"/>
    </row>
    <row r="61" spans="1:22" s="68" customFormat="1" ht="10.5" customHeight="1">
      <c r="A61" s="233" t="s">
        <v>23</v>
      </c>
      <c r="B61" s="233"/>
      <c r="C61" s="233"/>
      <c r="D61" s="233"/>
      <c r="E61" s="233"/>
      <c r="F61" s="233"/>
      <c r="G61" s="233"/>
      <c r="H61" s="233"/>
      <c r="I61" s="141"/>
      <c r="J61" s="79"/>
      <c r="K61" s="66"/>
      <c r="L61" s="66"/>
      <c r="M61" s="64"/>
      <c r="N61" s="64"/>
      <c r="O61" s="64"/>
      <c r="P61" s="64"/>
      <c r="Q61" s="64"/>
      <c r="R61" s="64"/>
      <c r="S61" s="64"/>
      <c r="T61" s="64"/>
      <c r="U61" s="64"/>
      <c r="V61" s="142"/>
    </row>
    <row r="62" spans="1:22" s="97" customFormat="1" ht="15" customHeight="1">
      <c r="A62" s="234" t="s">
        <v>24</v>
      </c>
      <c r="B62" s="235"/>
      <c r="C62" s="235"/>
      <c r="D62" s="235"/>
      <c r="E62" s="235"/>
      <c r="F62" s="235"/>
      <c r="G62" s="236"/>
      <c r="H62" s="91"/>
      <c r="I62" s="98"/>
      <c r="J62" s="92"/>
      <c r="K62" s="62"/>
      <c r="L62" s="51"/>
      <c r="M62" s="50"/>
      <c r="N62" s="49"/>
      <c r="O62" s="49"/>
      <c r="P62" s="49"/>
      <c r="Q62" s="49"/>
      <c r="R62" s="49"/>
      <c r="S62" s="94"/>
      <c r="T62" s="95"/>
      <c r="U62" s="95"/>
      <c r="V62" s="96"/>
    </row>
    <row r="63" spans="1:21" s="68" customFormat="1" ht="12.75">
      <c r="A63" s="67"/>
      <c r="B63" s="67"/>
      <c r="C63" s="67"/>
      <c r="D63" s="67"/>
      <c r="E63" s="67"/>
      <c r="F63" s="67"/>
      <c r="G63" s="67"/>
      <c r="H63" s="67"/>
      <c r="I63" s="67"/>
      <c r="J63" s="44"/>
      <c r="K63" s="44"/>
      <c r="L63" s="44"/>
      <c r="M63" s="65"/>
      <c r="N63" s="65"/>
      <c r="O63" s="65"/>
      <c r="P63" s="65"/>
      <c r="Q63" s="65"/>
      <c r="R63" s="65"/>
      <c r="S63" s="65"/>
      <c r="T63" s="65"/>
      <c r="U63" s="65"/>
    </row>
    <row r="64" spans="1:22" s="69" customFormat="1" ht="49.5" customHeight="1">
      <c r="A64" s="294" t="s">
        <v>172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</row>
    <row r="65" spans="1:22" s="69" customFormat="1" ht="38.25" customHeight="1">
      <c r="A65" s="294" t="s">
        <v>173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</row>
    <row r="66" spans="1:22" s="70" customFormat="1" ht="28.5" customHeight="1">
      <c r="A66" s="294" t="s">
        <v>174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</row>
    <row r="67" spans="1:22" s="68" customFormat="1" ht="12" customHeight="1">
      <c r="A67" s="67"/>
      <c r="B67" s="67"/>
      <c r="C67" s="67"/>
      <c r="D67" s="67"/>
      <c r="E67" s="67"/>
      <c r="F67" s="67"/>
      <c r="G67" s="67"/>
      <c r="H67" s="67"/>
      <c r="I67" s="67"/>
      <c r="J67" s="44"/>
      <c r="K67" s="44"/>
      <c r="L67" s="44"/>
      <c r="M67" s="65"/>
      <c r="N67" s="65"/>
      <c r="O67" s="65"/>
      <c r="P67" s="65"/>
      <c r="Q67" s="65"/>
      <c r="R67" s="65"/>
      <c r="S67" s="65"/>
      <c r="T67" s="71"/>
      <c r="U67" s="71"/>
      <c r="V67" s="72"/>
    </row>
    <row r="68" spans="1:21" s="68" customFormat="1" ht="21.75" customHeight="1">
      <c r="A68" s="67"/>
      <c r="B68" s="67" t="s">
        <v>169</v>
      </c>
      <c r="C68" s="67"/>
      <c r="D68" s="67"/>
      <c r="E68" s="67"/>
      <c r="F68" s="73"/>
      <c r="G68" s="74"/>
      <c r="H68" s="73"/>
      <c r="I68" s="75"/>
      <c r="J68" s="76" t="s">
        <v>205</v>
      </c>
      <c r="K68" s="44"/>
      <c r="L68" s="44"/>
      <c r="M68" s="65"/>
      <c r="N68" s="65"/>
      <c r="O68" s="65"/>
      <c r="P68" s="65"/>
      <c r="Q68" s="65"/>
      <c r="R68" s="65"/>
      <c r="S68" s="65"/>
      <c r="T68" s="65"/>
      <c r="U68" s="65"/>
    </row>
    <row r="70" ht="12.75">
      <c r="B70" s="67" t="s">
        <v>68</v>
      </c>
    </row>
    <row r="71" ht="12.75">
      <c r="B71" s="67" t="s">
        <v>69</v>
      </c>
    </row>
    <row r="72" spans="2:10" ht="12.75">
      <c r="B72" s="67" t="s">
        <v>70</v>
      </c>
      <c r="E72" s="78"/>
      <c r="F72" s="73"/>
      <c r="G72" s="74"/>
      <c r="H72" s="73"/>
      <c r="I72" s="73"/>
      <c r="J72" s="79" t="s">
        <v>215</v>
      </c>
    </row>
    <row r="73" ht="12.75">
      <c r="B73" s="67" t="s">
        <v>170</v>
      </c>
    </row>
    <row r="75" ht="12.75">
      <c r="B75" s="67" t="s">
        <v>214</v>
      </c>
    </row>
  </sheetData>
  <mergeCells count="78">
    <mergeCell ref="A1:V1"/>
    <mergeCell ref="S2:V2"/>
    <mergeCell ref="M7:M9"/>
    <mergeCell ref="N7:N9"/>
    <mergeCell ref="O7:O9"/>
    <mergeCell ref="A3:G9"/>
    <mergeCell ref="H3:H9"/>
    <mergeCell ref="I3:I9"/>
    <mergeCell ref="J3:J9"/>
    <mergeCell ref="K3:V3"/>
    <mergeCell ref="K4:V4"/>
    <mergeCell ref="K5:K9"/>
    <mergeCell ref="L5:L9"/>
    <mergeCell ref="M5:P5"/>
    <mergeCell ref="Q5:Q9"/>
    <mergeCell ref="R5:R9"/>
    <mergeCell ref="S5:V5"/>
    <mergeCell ref="M6:O6"/>
    <mergeCell ref="S6:S9"/>
    <mergeCell ref="T6:T9"/>
    <mergeCell ref="U6:U9"/>
    <mergeCell ref="V6:V9"/>
    <mergeCell ref="A10:G10"/>
    <mergeCell ref="P7:P9"/>
    <mergeCell ref="A15:G15"/>
    <mergeCell ref="A16:G16"/>
    <mergeCell ref="A17:G17"/>
    <mergeCell ref="A11:G11"/>
    <mergeCell ref="A12:G12"/>
    <mergeCell ref="A13:G13"/>
    <mergeCell ref="A14:G14"/>
    <mergeCell ref="A18:G18"/>
    <mergeCell ref="A19:G19"/>
    <mergeCell ref="A20:G20"/>
    <mergeCell ref="A22:G22"/>
    <mergeCell ref="A21:G21"/>
    <mergeCell ref="A23:G23"/>
    <mergeCell ref="A25:G25"/>
    <mergeCell ref="A24:G24"/>
    <mergeCell ref="A26:G26"/>
    <mergeCell ref="A27:G27"/>
    <mergeCell ref="A28:G28"/>
    <mergeCell ref="A29:G29"/>
    <mergeCell ref="A31:G31"/>
    <mergeCell ref="A30:G30"/>
    <mergeCell ref="A33:G33"/>
    <mergeCell ref="A32:G32"/>
    <mergeCell ref="A34:G34"/>
    <mergeCell ref="A35:G35"/>
    <mergeCell ref="A36:G36"/>
    <mergeCell ref="A37:G37"/>
    <mergeCell ref="A38:G38"/>
    <mergeCell ref="A39:G39"/>
    <mergeCell ref="A41:G41"/>
    <mergeCell ref="A40:G40"/>
    <mergeCell ref="A42:G42"/>
    <mergeCell ref="A43:G43"/>
    <mergeCell ref="A44:G44"/>
    <mergeCell ref="A45:G45"/>
    <mergeCell ref="A46:G46"/>
    <mergeCell ref="A47:G47"/>
    <mergeCell ref="A48:G48"/>
    <mergeCell ref="A49:G49"/>
    <mergeCell ref="A51:G51"/>
    <mergeCell ref="A50:G50"/>
    <mergeCell ref="A52:G52"/>
    <mergeCell ref="A53:G53"/>
    <mergeCell ref="A54:G54"/>
    <mergeCell ref="A55:G55"/>
    <mergeCell ref="A56:G56"/>
    <mergeCell ref="A57:G57"/>
    <mergeCell ref="A58:G58"/>
    <mergeCell ref="A59:G59"/>
    <mergeCell ref="A64:V64"/>
    <mergeCell ref="A65:V65"/>
    <mergeCell ref="A66:V66"/>
    <mergeCell ref="A61:H61"/>
    <mergeCell ref="A62:G62"/>
  </mergeCells>
  <printOptions/>
  <pageMargins left="0.49" right="0.24" top="0.24" bottom="0.2" header="0.2" footer="0.2"/>
  <pageSetup fitToHeight="2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2019-01-16T06:45:03Z</cp:lastPrinted>
  <dcterms:created xsi:type="dcterms:W3CDTF">2010-08-30T11:00:24Z</dcterms:created>
  <dcterms:modified xsi:type="dcterms:W3CDTF">2019-04-03T08:26:26Z</dcterms:modified>
  <cp:category/>
  <cp:version/>
  <cp:contentType/>
  <cp:contentStatus/>
</cp:coreProperties>
</file>