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480" windowHeight="9975" activeTab="6"/>
  </bookViews>
  <sheets>
    <sheet name="Титул.лист" sheetId="1" r:id="rId1"/>
    <sheet name="Разд.1" sheetId="7" r:id="rId2"/>
    <sheet name="Разд.1.1" sheetId="2" r:id="rId3"/>
    <sheet name="Разд.1.2" sheetId="8" r:id="rId4"/>
    <sheet name="Разд.1.3" sheetId="9" r:id="rId5"/>
    <sheet name="Разд.1.4" sheetId="6" r:id="rId6"/>
    <sheet name="Разд.2" sheetId="3" r:id="rId7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/>
  <c r="G5"/>
  <c r="H5"/>
  <c r="E5"/>
  <c r="F36"/>
  <c r="G36"/>
  <c r="H36"/>
  <c r="E36"/>
  <c r="G31"/>
  <c r="F31"/>
  <c r="E31"/>
  <c r="G22"/>
  <c r="F22"/>
  <c r="E22"/>
  <c r="G15"/>
  <c r="F15"/>
  <c r="E15"/>
  <c r="H6" i="7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5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"/>
  <c r="F6"/>
  <c r="F7"/>
  <c r="F5"/>
  <c r="F66" i="9"/>
  <c r="F34"/>
  <c r="F11"/>
  <c r="F66" i="8"/>
  <c r="F34"/>
  <c r="E81" i="9"/>
  <c r="E79"/>
  <c r="E78"/>
  <c r="E77"/>
  <c r="E76"/>
  <c r="E75"/>
  <c r="E74"/>
  <c r="E73"/>
  <c r="G72"/>
  <c r="E72"/>
  <c r="N71"/>
  <c r="G71"/>
  <c r="E71" s="1"/>
  <c r="E70"/>
  <c r="E69"/>
  <c r="E68"/>
  <c r="R67"/>
  <c r="Q67"/>
  <c r="P67"/>
  <c r="O67"/>
  <c r="N67"/>
  <c r="M67"/>
  <c r="L67"/>
  <c r="K67"/>
  <c r="J67"/>
  <c r="I67"/>
  <c r="H67"/>
  <c r="G67"/>
  <c r="F67"/>
  <c r="E67"/>
  <c r="N66"/>
  <c r="G66"/>
  <c r="G62" s="1"/>
  <c r="G32" s="1"/>
  <c r="E66"/>
  <c r="E65"/>
  <c r="E64"/>
  <c r="E62" s="1"/>
  <c r="E63"/>
  <c r="R62"/>
  <c r="Q62"/>
  <c r="P62"/>
  <c r="O62"/>
  <c r="N62"/>
  <c r="M62"/>
  <c r="L62"/>
  <c r="K62"/>
  <c r="J62"/>
  <c r="I62"/>
  <c r="H62"/>
  <c r="F62"/>
  <c r="E61"/>
  <c r="R60"/>
  <c r="Q60"/>
  <c r="P60"/>
  <c r="O60"/>
  <c r="N60"/>
  <c r="M60"/>
  <c r="L60"/>
  <c r="K60"/>
  <c r="J60"/>
  <c r="I60"/>
  <c r="H60"/>
  <c r="G60"/>
  <c r="F60"/>
  <c r="E60"/>
  <c r="E59"/>
  <c r="E58"/>
  <c r="E56" s="1"/>
  <c r="E57"/>
  <c r="R56"/>
  <c r="Q56"/>
  <c r="P56"/>
  <c r="O56"/>
  <c r="N56"/>
  <c r="M56"/>
  <c r="L56"/>
  <c r="K56"/>
  <c r="J56"/>
  <c r="I56"/>
  <c r="H56"/>
  <c r="G56"/>
  <c r="F56"/>
  <c r="E55"/>
  <c r="E54"/>
  <c r="F53"/>
  <c r="E53" s="1"/>
  <c r="E52" s="1"/>
  <c r="R52"/>
  <c r="R32" s="1"/>
  <c r="R6" s="1"/>
  <c r="Q52"/>
  <c r="P52"/>
  <c r="O52"/>
  <c r="N52"/>
  <c r="M52"/>
  <c r="L52"/>
  <c r="K52"/>
  <c r="J52"/>
  <c r="I52"/>
  <c r="H52"/>
  <c r="G52"/>
  <c r="F52"/>
  <c r="E51"/>
  <c r="E50"/>
  <c r="E49"/>
  <c r="E48"/>
  <c r="E47"/>
  <c r="E45" s="1"/>
  <c r="E46"/>
  <c r="P45"/>
  <c r="P32" s="1"/>
  <c r="P6" s="1"/>
  <c r="O45"/>
  <c r="N45"/>
  <c r="N32" s="1"/>
  <c r="N6" s="1"/>
  <c r="M45"/>
  <c r="L45"/>
  <c r="L32" s="1"/>
  <c r="L6" s="1"/>
  <c r="K45"/>
  <c r="J45"/>
  <c r="J32" s="1"/>
  <c r="J6" s="1"/>
  <c r="I45"/>
  <c r="H45"/>
  <c r="G45"/>
  <c r="F45"/>
  <c r="E44"/>
  <c r="E43"/>
  <c r="E42"/>
  <c r="E41"/>
  <c r="E40"/>
  <c r="E39"/>
  <c r="E38"/>
  <c r="R37"/>
  <c r="Q37"/>
  <c r="P37"/>
  <c r="O37"/>
  <c r="N37"/>
  <c r="M37"/>
  <c r="L37"/>
  <c r="K37"/>
  <c r="J37"/>
  <c r="I37"/>
  <c r="H37"/>
  <c r="G37"/>
  <c r="F37"/>
  <c r="F33" s="1"/>
  <c r="E37"/>
  <c r="E36"/>
  <c r="E35"/>
  <c r="E34"/>
  <c r="R33"/>
  <c r="Q33"/>
  <c r="P33"/>
  <c r="O33"/>
  <c r="N33"/>
  <c r="M33"/>
  <c r="L33"/>
  <c r="K33"/>
  <c r="J33"/>
  <c r="I33"/>
  <c r="H33"/>
  <c r="G33"/>
  <c r="E33"/>
  <c r="T32"/>
  <c r="S32"/>
  <c r="Q32"/>
  <c r="O32"/>
  <c r="M32"/>
  <c r="K32"/>
  <c r="I32"/>
  <c r="E30"/>
  <c r="E29"/>
  <c r="E28"/>
  <c r="E27"/>
  <c r="E26" s="1"/>
  <c r="E25"/>
  <c r="E24"/>
  <c r="E23"/>
  <c r="E22"/>
  <c r="G21"/>
  <c r="E21" s="1"/>
  <c r="E20" s="1"/>
  <c r="E19" s="1"/>
  <c r="U20"/>
  <c r="U19" s="1"/>
  <c r="T20"/>
  <c r="S20"/>
  <c r="S19" s="1"/>
  <c r="R20"/>
  <c r="Q20"/>
  <c r="Q19" s="1"/>
  <c r="P20"/>
  <c r="O20"/>
  <c r="O19" s="1"/>
  <c r="N20"/>
  <c r="M20"/>
  <c r="M19" s="1"/>
  <c r="L20"/>
  <c r="K20"/>
  <c r="K19" s="1"/>
  <c r="J20"/>
  <c r="I20"/>
  <c r="I19" s="1"/>
  <c r="H20"/>
  <c r="G20"/>
  <c r="G19" s="1"/>
  <c r="F20"/>
  <c r="T19"/>
  <c r="R19"/>
  <c r="P19"/>
  <c r="N19"/>
  <c r="L19"/>
  <c r="J19"/>
  <c r="H19"/>
  <c r="F19"/>
  <c r="U14"/>
  <c r="U7" s="1"/>
  <c r="T14"/>
  <c r="S14"/>
  <c r="S7" s="1"/>
  <c r="S6" s="1"/>
  <c r="R14"/>
  <c r="Q14"/>
  <c r="Q7" s="1"/>
  <c r="Q6" s="1"/>
  <c r="P14"/>
  <c r="O14"/>
  <c r="O7" s="1"/>
  <c r="O6" s="1"/>
  <c r="N14"/>
  <c r="M14"/>
  <c r="M7" s="1"/>
  <c r="M6" s="1"/>
  <c r="L14"/>
  <c r="K14"/>
  <c r="K7" s="1"/>
  <c r="K6" s="1"/>
  <c r="J14"/>
  <c r="I14"/>
  <c r="I7" s="1"/>
  <c r="I6" s="1"/>
  <c r="H14"/>
  <c r="G14"/>
  <c r="G7" s="1"/>
  <c r="G6" s="1"/>
  <c r="F14"/>
  <c r="E14"/>
  <c r="E13"/>
  <c r="E12"/>
  <c r="E11"/>
  <c r="E10" s="1"/>
  <c r="U10"/>
  <c r="T10"/>
  <c r="S10"/>
  <c r="R10"/>
  <c r="Q10"/>
  <c r="P10"/>
  <c r="O10"/>
  <c r="N10"/>
  <c r="M10"/>
  <c r="L10"/>
  <c r="K10"/>
  <c r="J10"/>
  <c r="I10"/>
  <c r="H10"/>
  <c r="G10"/>
  <c r="F10"/>
  <c r="F7" s="1"/>
  <c r="E8"/>
  <c r="T7"/>
  <c r="R7"/>
  <c r="P7"/>
  <c r="N7"/>
  <c r="L7"/>
  <c r="J7"/>
  <c r="H7"/>
  <c r="T6"/>
  <c r="E5"/>
  <c r="E81" i="8"/>
  <c r="E79"/>
  <c r="E78"/>
  <c r="E77"/>
  <c r="E76"/>
  <c r="E75"/>
  <c r="E74"/>
  <c r="E73"/>
  <c r="G72"/>
  <c r="E72"/>
  <c r="N71"/>
  <c r="G71"/>
  <c r="E71" s="1"/>
  <c r="E70"/>
  <c r="E69"/>
  <c r="E68"/>
  <c r="R67"/>
  <c r="Q67"/>
  <c r="P67"/>
  <c r="O67"/>
  <c r="N67"/>
  <c r="M67"/>
  <c r="L67"/>
  <c r="K67"/>
  <c r="J67"/>
  <c r="I67"/>
  <c r="H67"/>
  <c r="G67"/>
  <c r="F67"/>
  <c r="E67" s="1"/>
  <c r="N66"/>
  <c r="G66"/>
  <c r="G62" s="1"/>
  <c r="G32" s="1"/>
  <c r="E66"/>
  <c r="E65"/>
  <c r="E64"/>
  <c r="E62" s="1"/>
  <c r="E63"/>
  <c r="R62"/>
  <c r="Q62"/>
  <c r="P62"/>
  <c r="O62"/>
  <c r="N62"/>
  <c r="M62"/>
  <c r="L62"/>
  <c r="K62"/>
  <c r="J62"/>
  <c r="I62"/>
  <c r="H62"/>
  <c r="F62"/>
  <c r="E61"/>
  <c r="R60"/>
  <c r="Q60"/>
  <c r="P60"/>
  <c r="O60"/>
  <c r="N60"/>
  <c r="M60"/>
  <c r="L60"/>
  <c r="K60"/>
  <c r="J60"/>
  <c r="I60"/>
  <c r="H60"/>
  <c r="G60"/>
  <c r="F60"/>
  <c r="E60"/>
  <c r="E59"/>
  <c r="E58"/>
  <c r="E56" s="1"/>
  <c r="E57"/>
  <c r="R56"/>
  <c r="Q56"/>
  <c r="P56"/>
  <c r="O56"/>
  <c r="N56"/>
  <c r="M56"/>
  <c r="L56"/>
  <c r="K56"/>
  <c r="J56"/>
  <c r="I56"/>
  <c r="H56"/>
  <c r="G56"/>
  <c r="F56"/>
  <c r="E55"/>
  <c r="E54"/>
  <c r="F53"/>
  <c r="E53" s="1"/>
  <c r="E52" s="1"/>
  <c r="R52"/>
  <c r="R32" s="1"/>
  <c r="R6" s="1"/>
  <c r="Q52"/>
  <c r="P52"/>
  <c r="O52"/>
  <c r="N52"/>
  <c r="M52"/>
  <c r="L52"/>
  <c r="K52"/>
  <c r="J52"/>
  <c r="I52"/>
  <c r="H52"/>
  <c r="G52"/>
  <c r="F52"/>
  <c r="E51"/>
  <c r="E50"/>
  <c r="E49"/>
  <c r="E48"/>
  <c r="E47"/>
  <c r="E45" s="1"/>
  <c r="E46"/>
  <c r="P45"/>
  <c r="P32" s="1"/>
  <c r="P6" s="1"/>
  <c r="O45"/>
  <c r="N45"/>
  <c r="N32" s="1"/>
  <c r="N6" s="1"/>
  <c r="M45"/>
  <c r="L45"/>
  <c r="L32" s="1"/>
  <c r="L6" s="1"/>
  <c r="K45"/>
  <c r="J45"/>
  <c r="J32" s="1"/>
  <c r="J6" s="1"/>
  <c r="I45"/>
  <c r="H45"/>
  <c r="G45"/>
  <c r="F45"/>
  <c r="E44"/>
  <c r="E43"/>
  <c r="E42"/>
  <c r="E41"/>
  <c r="E40"/>
  <c r="E39"/>
  <c r="E38"/>
  <c r="R37"/>
  <c r="Q37"/>
  <c r="P37"/>
  <c r="O37"/>
  <c r="N37"/>
  <c r="M37"/>
  <c r="L37"/>
  <c r="K37"/>
  <c r="J37"/>
  <c r="I37"/>
  <c r="H37"/>
  <c r="G37"/>
  <c r="F37"/>
  <c r="F33" s="1"/>
  <c r="E37"/>
  <c r="E36"/>
  <c r="E35"/>
  <c r="E34"/>
  <c r="R33"/>
  <c r="Q33"/>
  <c r="P33"/>
  <c r="O33"/>
  <c r="N33"/>
  <c r="M33"/>
  <c r="L33"/>
  <c r="K33"/>
  <c r="J33"/>
  <c r="I33"/>
  <c r="H33"/>
  <c r="G33"/>
  <c r="E33"/>
  <c r="T32"/>
  <c r="S32"/>
  <c r="Q32"/>
  <c r="O32"/>
  <c r="M32"/>
  <c r="K32"/>
  <c r="I32"/>
  <c r="E30"/>
  <c r="E29"/>
  <c r="E28"/>
  <c r="E27"/>
  <c r="E26" s="1"/>
  <c r="E25"/>
  <c r="E24"/>
  <c r="E23"/>
  <c r="E22"/>
  <c r="G21"/>
  <c r="E21" s="1"/>
  <c r="E20" s="1"/>
  <c r="E19" s="1"/>
  <c r="U20"/>
  <c r="U19" s="1"/>
  <c r="T20"/>
  <c r="S20"/>
  <c r="S19" s="1"/>
  <c r="R20"/>
  <c r="Q20"/>
  <c r="Q19" s="1"/>
  <c r="P20"/>
  <c r="O20"/>
  <c r="O19" s="1"/>
  <c r="N20"/>
  <c r="M20"/>
  <c r="M19" s="1"/>
  <c r="L20"/>
  <c r="K20"/>
  <c r="K19" s="1"/>
  <c r="J20"/>
  <c r="I20"/>
  <c r="I19" s="1"/>
  <c r="H20"/>
  <c r="H19" s="1"/>
  <c r="H7" s="1"/>
  <c r="G20"/>
  <c r="G19" s="1"/>
  <c r="F20"/>
  <c r="T19"/>
  <c r="R19"/>
  <c r="P19"/>
  <c r="N19"/>
  <c r="L19"/>
  <c r="J19"/>
  <c r="F19"/>
  <c r="U14"/>
  <c r="U7" s="1"/>
  <c r="T14"/>
  <c r="S14"/>
  <c r="S7" s="1"/>
  <c r="S6" s="1"/>
  <c r="R14"/>
  <c r="Q14"/>
  <c r="Q7" s="1"/>
  <c r="Q6" s="1"/>
  <c r="P14"/>
  <c r="O14"/>
  <c r="O7" s="1"/>
  <c r="O6" s="1"/>
  <c r="N14"/>
  <c r="M14"/>
  <c r="M7" s="1"/>
  <c r="M6" s="1"/>
  <c r="L14"/>
  <c r="K14"/>
  <c r="K7" s="1"/>
  <c r="K6" s="1"/>
  <c r="J14"/>
  <c r="I14"/>
  <c r="I7" s="1"/>
  <c r="I6" s="1"/>
  <c r="H14"/>
  <c r="G14"/>
  <c r="G7" s="1"/>
  <c r="G6" s="1"/>
  <c r="F14"/>
  <c r="E14"/>
  <c r="E13"/>
  <c r="E12"/>
  <c r="E11"/>
  <c r="E10" s="1"/>
  <c r="U10"/>
  <c r="T10"/>
  <c r="S10"/>
  <c r="R10"/>
  <c r="Q10"/>
  <c r="P10"/>
  <c r="O10"/>
  <c r="N10"/>
  <c r="M10"/>
  <c r="L10"/>
  <c r="K10"/>
  <c r="J10"/>
  <c r="I10"/>
  <c r="H10"/>
  <c r="G10"/>
  <c r="F10"/>
  <c r="F7" s="1"/>
  <c r="E8"/>
  <c r="T7"/>
  <c r="R7"/>
  <c r="P7"/>
  <c r="N7"/>
  <c r="L7"/>
  <c r="J7"/>
  <c r="T6"/>
  <c r="E5"/>
  <c r="E8" i="2"/>
  <c r="E7"/>
  <c r="E6" s="1"/>
  <c r="F7"/>
  <c r="F6" s="1"/>
  <c r="G7"/>
  <c r="H7"/>
  <c r="H6" s="1"/>
  <c r="I7"/>
  <c r="J7"/>
  <c r="J6" s="1"/>
  <c r="K7"/>
  <c r="L7"/>
  <c r="L6" s="1"/>
  <c r="M7"/>
  <c r="G6"/>
  <c r="I6"/>
  <c r="K6"/>
  <c r="M6"/>
  <c r="E33"/>
  <c r="E32"/>
  <c r="E62"/>
  <c r="N66"/>
  <c r="N71"/>
  <c r="G72"/>
  <c r="G71"/>
  <c r="G66"/>
  <c r="G45"/>
  <c r="H45"/>
  <c r="I45"/>
  <c r="J45"/>
  <c r="K45"/>
  <c r="L45"/>
  <c r="M45"/>
  <c r="N45"/>
  <c r="O45"/>
  <c r="P45"/>
  <c r="F45"/>
  <c r="G33"/>
  <c r="H33"/>
  <c r="I33"/>
  <c r="J33"/>
  <c r="K33"/>
  <c r="L33"/>
  <c r="M33"/>
  <c r="N33"/>
  <c r="O33"/>
  <c r="P33"/>
  <c r="F33"/>
  <c r="F66"/>
  <c r="F53"/>
  <c r="F34"/>
  <c r="F11"/>
  <c r="E28"/>
  <c r="E29"/>
  <c r="E30"/>
  <c r="E27"/>
  <c r="E22"/>
  <c r="E23"/>
  <c r="E24"/>
  <c r="E25"/>
  <c r="E21"/>
  <c r="E26"/>
  <c r="E12"/>
  <c r="E13"/>
  <c r="E10" s="1"/>
  <c r="E11"/>
  <c r="F10"/>
  <c r="G10"/>
  <c r="H10"/>
  <c r="I10"/>
  <c r="J10"/>
  <c r="K10"/>
  <c r="L10"/>
  <c r="M10"/>
  <c r="N10"/>
  <c r="P10"/>
  <c r="P7" s="1"/>
  <c r="O10"/>
  <c r="O7" s="1"/>
  <c r="G21"/>
  <c r="E14"/>
  <c r="E5"/>
  <c r="E81" i="7"/>
  <c r="E79"/>
  <c r="E78"/>
  <c r="E77"/>
  <c r="E76"/>
  <c r="E75"/>
  <c r="E74"/>
  <c r="E73"/>
  <c r="E72"/>
  <c r="E71"/>
  <c r="E70"/>
  <c r="E69"/>
  <c r="E68"/>
  <c r="W67"/>
  <c r="V67"/>
  <c r="U67"/>
  <c r="T67"/>
  <c r="S67"/>
  <c r="R67"/>
  <c r="Q67"/>
  <c r="P67"/>
  <c r="O67"/>
  <c r="N67"/>
  <c r="M67"/>
  <c r="L67"/>
  <c r="K67"/>
  <c r="J67"/>
  <c r="E66"/>
  <c r="E65"/>
  <c r="E64"/>
  <c r="E63"/>
  <c r="W62"/>
  <c r="V62"/>
  <c r="U62"/>
  <c r="T62"/>
  <c r="S62"/>
  <c r="R62"/>
  <c r="Q62"/>
  <c r="P62"/>
  <c r="O62"/>
  <c r="N62"/>
  <c r="M62"/>
  <c r="L62"/>
  <c r="K62"/>
  <c r="J62"/>
  <c r="E61"/>
  <c r="E60" s="1"/>
  <c r="W60"/>
  <c r="V60"/>
  <c r="U60"/>
  <c r="T60"/>
  <c r="S60"/>
  <c r="R60"/>
  <c r="Q60"/>
  <c r="P60"/>
  <c r="O60"/>
  <c r="N60"/>
  <c r="M60"/>
  <c r="L60"/>
  <c r="K60"/>
  <c r="J60"/>
  <c r="E59"/>
  <c r="E58"/>
  <c r="E57"/>
  <c r="W56"/>
  <c r="V56"/>
  <c r="U56"/>
  <c r="T56"/>
  <c r="S56"/>
  <c r="R56"/>
  <c r="Q56"/>
  <c r="P56"/>
  <c r="O56"/>
  <c r="N56"/>
  <c r="M56"/>
  <c r="L56"/>
  <c r="K56"/>
  <c r="J56"/>
  <c r="E56"/>
  <c r="E55"/>
  <c r="E54"/>
  <c r="E53"/>
  <c r="W52"/>
  <c r="V52"/>
  <c r="U52"/>
  <c r="T52"/>
  <c r="S52"/>
  <c r="R52"/>
  <c r="Q52"/>
  <c r="P52"/>
  <c r="O52"/>
  <c r="N52"/>
  <c r="M52"/>
  <c r="L52"/>
  <c r="K52"/>
  <c r="J52"/>
  <c r="E51"/>
  <c r="E50"/>
  <c r="E49"/>
  <c r="E48"/>
  <c r="E47"/>
  <c r="E46"/>
  <c r="E44"/>
  <c r="E43"/>
  <c r="E42"/>
  <c r="E41"/>
  <c r="E40"/>
  <c r="E39"/>
  <c r="E38"/>
  <c r="E37" s="1"/>
  <c r="W37"/>
  <c r="V37"/>
  <c r="V33" s="1"/>
  <c r="V32" s="1"/>
  <c r="U37"/>
  <c r="U33" s="1"/>
  <c r="T37"/>
  <c r="T33" s="1"/>
  <c r="T32" s="1"/>
  <c r="S37"/>
  <c r="R37"/>
  <c r="R33" s="1"/>
  <c r="R32" s="1"/>
  <c r="Q37"/>
  <c r="Q33" s="1"/>
  <c r="P37"/>
  <c r="P33" s="1"/>
  <c r="P32" s="1"/>
  <c r="O37"/>
  <c r="N37"/>
  <c r="N33" s="1"/>
  <c r="N32" s="1"/>
  <c r="M37"/>
  <c r="M33" s="1"/>
  <c r="L37"/>
  <c r="L33" s="1"/>
  <c r="L32" s="1"/>
  <c r="K37"/>
  <c r="J37"/>
  <c r="J33" s="1"/>
  <c r="J32" s="1"/>
  <c r="E36"/>
  <c r="E35"/>
  <c r="E34"/>
  <c r="W33"/>
  <c r="S33"/>
  <c r="S32" s="1"/>
  <c r="O33"/>
  <c r="O32" s="1"/>
  <c r="K33"/>
  <c r="K32" s="1"/>
  <c r="Y32"/>
  <c r="X32"/>
  <c r="W32"/>
  <c r="E24"/>
  <c r="E23"/>
  <c r="E22"/>
  <c r="Z20"/>
  <c r="Z19" s="1"/>
  <c r="Y20"/>
  <c r="Y19" s="1"/>
  <c r="X20"/>
  <c r="W20"/>
  <c r="V20"/>
  <c r="V19" s="1"/>
  <c r="U20"/>
  <c r="U19" s="1"/>
  <c r="T20"/>
  <c r="S20"/>
  <c r="R20"/>
  <c r="R19" s="1"/>
  <c r="Q20"/>
  <c r="Q19" s="1"/>
  <c r="P20"/>
  <c r="O20"/>
  <c r="N20"/>
  <c r="N19" s="1"/>
  <c r="M20"/>
  <c r="M19" s="1"/>
  <c r="L20"/>
  <c r="K20"/>
  <c r="J20"/>
  <c r="J19" s="1"/>
  <c r="E20"/>
  <c r="E19" s="1"/>
  <c r="X19"/>
  <c r="W19"/>
  <c r="T19"/>
  <c r="S19"/>
  <c r="P19"/>
  <c r="O19"/>
  <c r="L19"/>
  <c r="K19"/>
  <c r="Z14"/>
  <c r="Y14"/>
  <c r="X14"/>
  <c r="W14"/>
  <c r="V14"/>
  <c r="U14"/>
  <c r="T14"/>
  <c r="S14"/>
  <c r="S7" s="1"/>
  <c r="R14"/>
  <c r="Q14"/>
  <c r="P14"/>
  <c r="O14"/>
  <c r="O7" s="1"/>
  <c r="N14"/>
  <c r="M14"/>
  <c r="L14"/>
  <c r="K14"/>
  <c r="K7" s="1"/>
  <c r="J14"/>
  <c r="E14"/>
  <c r="D11"/>
  <c r="Z10"/>
  <c r="Y10"/>
  <c r="X10"/>
  <c r="X7" s="1"/>
  <c r="X6" s="1"/>
  <c r="W10"/>
  <c r="V10"/>
  <c r="V7" s="1"/>
  <c r="U10"/>
  <c r="T10"/>
  <c r="T7" s="1"/>
  <c r="S10"/>
  <c r="R10"/>
  <c r="Q10"/>
  <c r="P10"/>
  <c r="P7" s="1"/>
  <c r="O10"/>
  <c r="N10"/>
  <c r="N7" s="1"/>
  <c r="M10"/>
  <c r="L10"/>
  <c r="L7" s="1"/>
  <c r="K10"/>
  <c r="J10"/>
  <c r="E10"/>
  <c r="Z7"/>
  <c r="R7"/>
  <c r="J7"/>
  <c r="E5"/>
  <c r="F32" i="9" l="1"/>
  <c r="F6" s="1"/>
  <c r="H32" i="8"/>
  <c r="H6" s="1"/>
  <c r="F32"/>
  <c r="F6" s="1"/>
  <c r="E32"/>
  <c r="H32" i="9"/>
  <c r="H6" s="1"/>
  <c r="E32"/>
  <c r="E7"/>
  <c r="E7" i="8"/>
  <c r="F32" i="2"/>
  <c r="W7" i="7"/>
  <c r="W6" s="1"/>
  <c r="O6"/>
  <c r="K6"/>
  <c r="S6"/>
  <c r="N6"/>
  <c r="V6"/>
  <c r="E7"/>
  <c r="M7"/>
  <c r="Q7"/>
  <c r="U7"/>
  <c r="U6" s="1"/>
  <c r="Y7"/>
  <c r="Y6" s="1"/>
  <c r="E33"/>
  <c r="M32"/>
  <c r="Q32"/>
  <c r="Q6" s="1"/>
  <c r="U32"/>
  <c r="E45"/>
  <c r="E52"/>
  <c r="E67"/>
  <c r="E62" s="1"/>
  <c r="J6"/>
  <c r="R6"/>
  <c r="L6"/>
  <c r="P6"/>
  <c r="T6"/>
  <c r="M6"/>
  <c r="H35" i="3"/>
  <c r="G35"/>
  <c r="F35"/>
  <c r="E35"/>
  <c r="H32"/>
  <c r="G32"/>
  <c r="F32"/>
  <c r="E32"/>
  <c r="H28"/>
  <c r="G28"/>
  <c r="F28"/>
  <c r="E28"/>
  <c r="H24"/>
  <c r="G24"/>
  <c r="F24"/>
  <c r="E24"/>
  <c r="H19"/>
  <c r="G19"/>
  <c r="F19"/>
  <c r="E19"/>
  <c r="H11"/>
  <c r="G11"/>
  <c r="F11"/>
  <c r="E11"/>
  <c r="H10"/>
  <c r="E10" l="1"/>
  <c r="F10"/>
  <c r="G10"/>
  <c r="E6" i="8"/>
  <c r="E6" i="9"/>
  <c r="E32" i="7"/>
  <c r="E6" s="1"/>
  <c r="R62" i="2" l="1"/>
  <c r="Q62"/>
  <c r="P62"/>
  <c r="O62"/>
  <c r="N62"/>
  <c r="M62"/>
  <c r="L62"/>
  <c r="K62"/>
  <c r="J62"/>
  <c r="I62"/>
  <c r="H62"/>
  <c r="G62"/>
  <c r="R60"/>
  <c r="Q60"/>
  <c r="P60"/>
  <c r="O60"/>
  <c r="N60"/>
  <c r="M60"/>
  <c r="L60"/>
  <c r="K60"/>
  <c r="J60"/>
  <c r="I60"/>
  <c r="H60"/>
  <c r="G60"/>
  <c r="R56"/>
  <c r="Q56"/>
  <c r="P56"/>
  <c r="O56"/>
  <c r="N56"/>
  <c r="M56"/>
  <c r="L56"/>
  <c r="K56"/>
  <c r="J56"/>
  <c r="I56"/>
  <c r="H56"/>
  <c r="G56"/>
  <c r="R52"/>
  <c r="Q52"/>
  <c r="P52"/>
  <c r="O52"/>
  <c r="N52"/>
  <c r="M52"/>
  <c r="L52"/>
  <c r="K52"/>
  <c r="J52"/>
  <c r="I52"/>
  <c r="H52"/>
  <c r="G52"/>
  <c r="R67"/>
  <c r="Q67"/>
  <c r="P67"/>
  <c r="O67"/>
  <c r="N67"/>
  <c r="M67"/>
  <c r="L67"/>
  <c r="K67"/>
  <c r="J67"/>
  <c r="I67"/>
  <c r="H67"/>
  <c r="G67"/>
  <c r="F67"/>
  <c r="F62"/>
  <c r="F60"/>
  <c r="F56"/>
  <c r="F52"/>
  <c r="R37"/>
  <c r="Q37"/>
  <c r="Q33" s="1"/>
  <c r="P37"/>
  <c r="O37"/>
  <c r="N37"/>
  <c r="M37"/>
  <c r="L37"/>
  <c r="K37"/>
  <c r="J37"/>
  <c r="I37"/>
  <c r="H37"/>
  <c r="G37"/>
  <c r="R33"/>
  <c r="F37"/>
  <c r="E76" l="1"/>
  <c r="E81"/>
  <c r="E79"/>
  <c r="E78"/>
  <c r="E77"/>
  <c r="E75"/>
  <c r="E74"/>
  <c r="E73"/>
  <c r="E72"/>
  <c r="E71"/>
  <c r="E70"/>
  <c r="E69"/>
  <c r="E68"/>
  <c r="E67"/>
  <c r="E66"/>
  <c r="E65"/>
  <c r="E64"/>
  <c r="E63"/>
  <c r="E61"/>
  <c r="E59"/>
  <c r="E58"/>
  <c r="E57"/>
  <c r="E55"/>
  <c r="E54"/>
  <c r="E53"/>
  <c r="E51"/>
  <c r="E50"/>
  <c r="E49"/>
  <c r="E48"/>
  <c r="E47"/>
  <c r="E46"/>
  <c r="E44"/>
  <c r="E43"/>
  <c r="E42"/>
  <c r="E41"/>
  <c r="E40"/>
  <c r="E39"/>
  <c r="E38"/>
  <c r="E36"/>
  <c r="E35"/>
  <c r="E34"/>
  <c r="E20"/>
  <c r="E19" s="1"/>
  <c r="E73" i="6"/>
  <c r="E62"/>
  <c r="E60"/>
  <c r="E56"/>
  <c r="E52"/>
  <c r="E45"/>
  <c r="E37"/>
  <c r="E33"/>
  <c r="E32" s="1"/>
  <c r="U32"/>
  <c r="T32"/>
  <c r="S32"/>
  <c r="R32"/>
  <c r="Q32"/>
  <c r="P32"/>
  <c r="O32"/>
  <c r="N32"/>
  <c r="M32"/>
  <c r="L32"/>
  <c r="K32"/>
  <c r="J32"/>
  <c r="I32"/>
  <c r="H32"/>
  <c r="G32"/>
  <c r="F32"/>
  <c r="V20"/>
  <c r="U20"/>
  <c r="U19" s="1"/>
  <c r="T20"/>
  <c r="T19" s="1"/>
  <c r="S20"/>
  <c r="R20"/>
  <c r="Q20"/>
  <c r="Q19" s="1"/>
  <c r="P20"/>
  <c r="P19" s="1"/>
  <c r="O20"/>
  <c r="N20"/>
  <c r="M20"/>
  <c r="M19" s="1"/>
  <c r="L20"/>
  <c r="L19" s="1"/>
  <c r="K20"/>
  <c r="J20"/>
  <c r="I20"/>
  <c r="I19" s="1"/>
  <c r="H20"/>
  <c r="H19" s="1"/>
  <c r="G20"/>
  <c r="F20"/>
  <c r="E20"/>
  <c r="E19" s="1"/>
  <c r="V19"/>
  <c r="S19"/>
  <c r="R19"/>
  <c r="O19"/>
  <c r="N19"/>
  <c r="K19"/>
  <c r="J19"/>
  <c r="G19"/>
  <c r="F19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V10"/>
  <c r="V7" s="1"/>
  <c r="U10"/>
  <c r="T10"/>
  <c r="S10"/>
  <c r="S7" s="1"/>
  <c r="S6" s="1"/>
  <c r="R10"/>
  <c r="R7" s="1"/>
  <c r="R6" s="1"/>
  <c r="Q10"/>
  <c r="P10"/>
  <c r="P7" s="1"/>
  <c r="P6" s="1"/>
  <c r="O10"/>
  <c r="O7" s="1"/>
  <c r="O6" s="1"/>
  <c r="N10"/>
  <c r="N7" s="1"/>
  <c r="N6" s="1"/>
  <c r="M10"/>
  <c r="L10"/>
  <c r="L7" s="1"/>
  <c r="L6" s="1"/>
  <c r="K10"/>
  <c r="K7" s="1"/>
  <c r="K6" s="1"/>
  <c r="J10"/>
  <c r="J7" s="1"/>
  <c r="J6" s="1"/>
  <c r="I10"/>
  <c r="H10"/>
  <c r="H7" s="1"/>
  <c r="H6" s="1"/>
  <c r="G10"/>
  <c r="G7" s="1"/>
  <c r="G6" s="1"/>
  <c r="F10"/>
  <c r="F7" s="1"/>
  <c r="F6" s="1"/>
  <c r="E10"/>
  <c r="U7"/>
  <c r="U6" s="1"/>
  <c r="T7"/>
  <c r="T6" s="1"/>
  <c r="Q7"/>
  <c r="M7"/>
  <c r="M6" s="1"/>
  <c r="I7"/>
  <c r="E7"/>
  <c r="Q6"/>
  <c r="I6"/>
  <c r="S32" i="2"/>
  <c r="R32"/>
  <c r="Q32"/>
  <c r="P32"/>
  <c r="O32"/>
  <c r="N32"/>
  <c r="M32"/>
  <c r="L32"/>
  <c r="S20"/>
  <c r="S19" s="1"/>
  <c r="R20"/>
  <c r="R19" s="1"/>
  <c r="Q20"/>
  <c r="Q19" s="1"/>
  <c r="P20"/>
  <c r="P19" s="1"/>
  <c r="O20"/>
  <c r="O19" s="1"/>
  <c r="N20"/>
  <c r="N19" s="1"/>
  <c r="N7" s="1"/>
  <c r="M20"/>
  <c r="M19" s="1"/>
  <c r="L20"/>
  <c r="L19" s="1"/>
  <c r="S14"/>
  <c r="R14"/>
  <c r="Q14"/>
  <c r="P14"/>
  <c r="O14"/>
  <c r="N14"/>
  <c r="M14"/>
  <c r="L14"/>
  <c r="S10"/>
  <c r="R10"/>
  <c r="Q10"/>
  <c r="Q7" s="1"/>
  <c r="K32"/>
  <c r="J32"/>
  <c r="I32"/>
  <c r="H32"/>
  <c r="G32"/>
  <c r="K20"/>
  <c r="K19" s="1"/>
  <c r="J20"/>
  <c r="J19" s="1"/>
  <c r="I20"/>
  <c r="I19" s="1"/>
  <c r="H20"/>
  <c r="H19" s="1"/>
  <c r="G20"/>
  <c r="G19" s="1"/>
  <c r="K14"/>
  <c r="J14"/>
  <c r="I14"/>
  <c r="H14"/>
  <c r="G14"/>
  <c r="E6" i="6" l="1"/>
  <c r="S7" i="2"/>
  <c r="S6" s="1"/>
  <c r="R7"/>
  <c r="R6" s="1"/>
  <c r="P6"/>
  <c r="N6"/>
  <c r="O6"/>
  <c r="Q6"/>
  <c r="E60" l="1"/>
  <c r="E56"/>
  <c r="E52"/>
  <c r="E45"/>
  <c r="E37"/>
  <c r="T32"/>
  <c r="U20"/>
  <c r="U19" s="1"/>
  <c r="T20"/>
  <c r="T19" s="1"/>
  <c r="F20"/>
  <c r="F19" s="1"/>
  <c r="U14"/>
  <c r="T14"/>
  <c r="F14"/>
  <c r="U10"/>
  <c r="T10"/>
  <c r="T7" l="1"/>
  <c r="U7"/>
  <c r="T6"/>
</calcChain>
</file>

<file path=xl/comments1.xml><?xml version="1.0" encoding="utf-8"?>
<comments xmlns="http://schemas.openxmlformats.org/spreadsheetml/2006/main">
  <authors>
    <author>Бухгалтерия</author>
  </authors>
  <commentList>
    <comment ref="P8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аренда</t>
        </r>
      </text>
    </comment>
    <comment ref="O13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коммуналка
</t>
        </r>
      </text>
    </comment>
  </commentList>
</comments>
</file>

<file path=xl/comments2.xml><?xml version="1.0" encoding="utf-8"?>
<comments xmlns="http://schemas.openxmlformats.org/spreadsheetml/2006/main">
  <authors>
    <author>Бухгалтерия</author>
  </authors>
  <commentList>
    <comment ref="P8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аренда</t>
        </r>
      </text>
    </comment>
    <comment ref="O13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коммуналка
</t>
        </r>
      </text>
    </comment>
  </commentList>
</comments>
</file>

<file path=xl/comments3.xml><?xml version="1.0" encoding="utf-8"?>
<comments xmlns="http://schemas.openxmlformats.org/spreadsheetml/2006/main">
  <authors>
    <author>Бухгалтерия</author>
  </authors>
  <commentList>
    <comment ref="P8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аренда</t>
        </r>
      </text>
    </comment>
    <comment ref="O13" authorId="0">
      <text>
        <r>
          <rPr>
            <b/>
            <sz val="9"/>
            <color indexed="81"/>
            <rFont val="Tahoma"/>
            <charset val="1"/>
          </rPr>
          <t>Бухгалтерия:</t>
        </r>
        <r>
          <rPr>
            <sz val="9"/>
            <color indexed="81"/>
            <rFont val="Tahoma"/>
            <charset val="1"/>
          </rPr>
          <t xml:space="preserve">
коммуналка
</t>
        </r>
      </text>
    </comment>
  </commentList>
</comments>
</file>

<file path=xl/sharedStrings.xml><?xml version="1.0" encoding="utf-8"?>
<sst xmlns="http://schemas.openxmlformats.org/spreadsheetml/2006/main" count="1267" uniqueCount="276">
  <si>
    <t>20      г.</t>
  </si>
  <si>
    <t>УТВЕРЖДАЮ</t>
  </si>
  <si>
    <t>(подпись)</t>
  </si>
  <si>
    <t>(расшифровка подписи)</t>
  </si>
  <si>
    <t>Единица измерения: руб.</t>
  </si>
  <si>
    <t>от "_____" __________________ 20___г.</t>
  </si>
  <si>
    <t>Коды</t>
  </si>
  <si>
    <t>Дата</t>
  </si>
  <si>
    <t>по Сводному реестру</t>
  </si>
  <si>
    <t>глава по БК</t>
  </si>
  <si>
    <t>КПП</t>
  </si>
  <si>
    <t>по ОКЕИ</t>
  </si>
  <si>
    <t>ИНН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</si>
  <si>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</si>
  <si>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</si>
  <si>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</si>
  <si>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Аналический код</t>
  </si>
  <si>
    <t>на 20___г. второй год планового периода</t>
  </si>
  <si>
    <t>за пределами планового периода</t>
  </si>
  <si>
    <t>Сумма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</si>
  <si>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</si>
  <si>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</si>
  <si>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</si>
  <si>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</si>
  <si>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</si>
  <si>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</si>
  <si>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в том числе:</t>
  </si>
  <si>
    <t>доходы от оказания услуг, работ, компенсаций затрат учреждений, всего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</si>
  <si>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</si>
  <si>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доходы от штрафов, пеней, иных сумм принудительного изъятия, всего</t>
  </si>
  <si>
    <t>безвозмездные денежные поступления, всего</t>
  </si>
  <si>
    <t>1000</t>
  </si>
  <si>
    <t>в том числе:
доходы от собстенности, всего</t>
  </si>
  <si>
    <t>1100</t>
  </si>
  <si>
    <t>1110</t>
  </si>
  <si>
    <t>1200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</si>
  <si>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</si>
  <si>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</si>
  <si>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1220</t>
  </si>
  <si>
    <t>1300</t>
  </si>
  <si>
    <t>1310</t>
  </si>
  <si>
    <t>1400</t>
  </si>
  <si>
    <t>прочие доходы, всего:</t>
  </si>
  <si>
    <t>1500</t>
  </si>
  <si>
    <t>1510</t>
  </si>
  <si>
    <t>субсидии на осуществление капитальных вложений</t>
  </si>
  <si>
    <t>1520</t>
  </si>
  <si>
    <t>доходы от операций с активами, 
всего</t>
  </si>
  <si>
    <t>1900</t>
  </si>
  <si>
    <t>прочие поступления, всего</t>
  </si>
  <si>
    <t>1980</t>
  </si>
  <si>
    <t>1981</t>
  </si>
  <si>
    <t>в том числе:
целевые субсидии, всего</t>
  </si>
  <si>
    <t>1511</t>
  </si>
  <si>
    <t>1512</t>
  </si>
  <si>
    <t>1513</t>
  </si>
  <si>
    <t>Расходы, всего</t>
  </si>
  <si>
    <t>в том числе:
на выплаты персоналу, всего</t>
  </si>
  <si>
    <t>в том числе:
оплата труда</t>
  </si>
  <si>
    <t>2000</t>
  </si>
  <si>
    <t>2100</t>
  </si>
  <si>
    <t>2110</t>
  </si>
  <si>
    <t>прочие выплаты персоналу, в том числе компенсационного характера</t>
  </si>
  <si>
    <t>2120</t>
  </si>
  <si>
    <t>2130</t>
  </si>
  <si>
    <t>иные выплаты, за исключением фонда оплаты труда учреждения, для выполнения отдельных полномочий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</si>
  <si>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</si>
  <si>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</si>
  <si>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2141</t>
  </si>
  <si>
    <t>в том числе:
на выплаты по оплате труда</t>
  </si>
  <si>
    <t>на иные выплаты работникам</t>
  </si>
  <si>
    <t>денежное довольствие военнослужащих и сотрудников, имеющих специальные звания</t>
  </si>
  <si>
    <t>2142</t>
  </si>
  <si>
    <t>2150</t>
  </si>
  <si>
    <t>2160</t>
  </si>
  <si>
    <t>иные выплаты военнослужащим и сотрудникам, имеющим специальные звания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</si>
  <si>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</si>
  <si>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2170</t>
  </si>
  <si>
    <t>2171</t>
  </si>
  <si>
    <t>в том числе:
на оплату труда стажеров</t>
  </si>
  <si>
    <t>на иные выплаты гражданским лицам (денежное содержание)</t>
  </si>
  <si>
    <t>2172</t>
  </si>
  <si>
    <t>2200</t>
  </si>
  <si>
    <t>социальные и иные выплаты населению, всего</t>
  </si>
  <si>
    <t>в том числе:
социальные выплаты гражданам, кроме публичных нормативных социальных выплат</t>
  </si>
  <si>
    <t>2210</t>
  </si>
  <si>
    <t>2211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</si>
  <si>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</si>
  <si>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</si>
  <si>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2230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</si>
  <si>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</si>
  <si>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социальное обеспечение детей-сирот и детей, оставшихся без попечения родителей</t>
  </si>
  <si>
    <t>2240</t>
  </si>
  <si>
    <t>2300</t>
  </si>
  <si>
    <t>уплата налогов, сборов и иных платежей, всего</t>
  </si>
  <si>
    <t>из них:
налог на имущество организаций и земельный налог</t>
  </si>
  <si>
    <t>2310</t>
  </si>
  <si>
    <t>2320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</si>
  <si>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</si>
  <si>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уплата штрафов (в том числе административных), пеней, иных платежей</t>
  </si>
  <si>
    <t>2330</t>
  </si>
  <si>
    <t>2400</t>
  </si>
  <si>
    <t>безвозмездные перечисления организациям и физическим лицам, всего</t>
  </si>
  <si>
    <t>из них:
гранты, предоставляемые другим организациям и физическим лицам</t>
  </si>
  <si>
    <t>2410</t>
  </si>
  <si>
    <t>2420</t>
  </si>
  <si>
    <t>взносы в международные организации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</si>
  <si>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</si>
  <si>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2430</t>
  </si>
  <si>
    <t>2600</t>
  </si>
  <si>
    <t>прочие выплаты (кроме выплат на закупку товаров, работ, услуг)</t>
  </si>
  <si>
    <t>2500</t>
  </si>
  <si>
    <t>2520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</si>
  <si>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</si>
  <si>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из них:
пособия, компенсации и иные социальные выплаты гражданам, кроме публичных нормативных обязательств</t>
  </si>
  <si>
    <t xml:space="preserve">расходы на закупку товаров, работ, услуг, всего </t>
  </si>
  <si>
    <t>2610</t>
  </si>
  <si>
    <t>в том числе:
закупку научно-исследовательских и опытно-конструкторских работ</t>
  </si>
  <si>
    <t>закупку товаров, работ, услуг в сфере информационно-коммуникационных технологий</t>
  </si>
  <si>
    <t>2620</t>
  </si>
  <si>
    <t>2630</t>
  </si>
  <si>
    <t>закупку товаров, работ, услуг в целях капитального ремонта государственного (муниципального) имущества</t>
  </si>
  <si>
    <t>прочую закупку товаров, работ и услуг, всего</t>
  </si>
  <si>
    <t>2640</t>
  </si>
  <si>
    <t>2651</t>
  </si>
  <si>
    <t>2652</t>
  </si>
  <si>
    <t>в том числе:
приобретение объектов недвижимого имущества государственными (муниципальными) учреждениями</t>
  </si>
  <si>
    <t>строительство (реконструкция) объектов недвижимого имущества государственными (муниципальными) учреждениями</t>
  </si>
  <si>
    <t xml:space="preserve">Выплаты, уменьшающие доход, всего </t>
  </si>
  <si>
    <t>3000</t>
  </si>
  <si>
    <t>3010</t>
  </si>
  <si>
    <t xml:space="preserve">в том числе:
налог на прибыль </t>
  </si>
  <si>
    <t xml:space="preserve">налог на добавленную стоимость </t>
  </si>
  <si>
    <t>3020</t>
  </si>
  <si>
    <t>3030</t>
  </si>
  <si>
    <t xml:space="preserve">прочие налоги, уменьшающие доход </t>
  </si>
  <si>
    <t xml:space="preserve">Прочие выплаты, всего </t>
  </si>
  <si>
    <t>4000</t>
  </si>
  <si>
    <t>4010</t>
  </si>
  <si>
    <t>из них:
возврат в бюджет средств субсидии</t>
  </si>
  <si>
    <t>капитальные вложения в объекты государственной (муниципальной) собственности, всего</t>
  </si>
  <si>
    <t>из них:</t>
  </si>
  <si>
    <t>2650</t>
  </si>
  <si>
    <t>увеличение стоимости основных средств</t>
  </si>
  <si>
    <t>увеличение стоимости нематериальных активов</t>
  </si>
  <si>
    <t>увеличение стоимости материальных запасов</t>
  </si>
  <si>
    <t>в том числе питание</t>
  </si>
  <si>
    <t>в том числе:
поступления нефинансовых активов</t>
  </si>
  <si>
    <t>2641</t>
  </si>
  <si>
    <t>2642</t>
  </si>
  <si>
    <t>2643</t>
  </si>
  <si>
    <t>2644</t>
  </si>
  <si>
    <t>N п/п</t>
  </si>
  <si>
    <t>Коды строк</t>
  </si>
  <si>
    <t>Год начала закупки</t>
  </si>
  <si>
    <t>x</t>
  </si>
  <si>
    <t>1.1.</t>
  </si>
  <si>
    <t>1.2.</t>
  </si>
  <si>
    <t>1.3.</t>
  </si>
  <si>
    <t>1.4.</t>
  </si>
  <si>
    <t>за счет субсидий, предоставляемых на финансовое обеспечение выполнения государственного (муниципального) задания</t>
  </si>
  <si>
    <t>1.4.1.1.</t>
  </si>
  <si>
    <t>в соответствии с Федеральным законом N 44-ФЗ</t>
  </si>
  <si>
    <t>1.4.1.2.</t>
  </si>
  <si>
    <t>1.4.2.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</si>
  <si>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</si>
  <si>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1.4.2.1</t>
  </si>
  <si>
    <t>1.4.2.2.</t>
  </si>
  <si>
    <t>1.4.3.</t>
  </si>
  <si>
    <t>1.4.4.</t>
  </si>
  <si>
    <t>за счет средств обязательного медицинского страхования</t>
  </si>
  <si>
    <t>1.4.4.1.</t>
  </si>
  <si>
    <t>1.4.4.2.</t>
  </si>
  <si>
    <t>1.4.5.</t>
  </si>
  <si>
    <t>за счет прочих источников финансового обеспечения</t>
  </si>
  <si>
    <t>1.4.5.1.</t>
  </si>
  <si>
    <t>1.4.5.2.</t>
  </si>
  <si>
    <t>в соответствии с Федеральным законом N 223-ФЗ</t>
  </si>
  <si>
    <t>2.</t>
  </si>
  <si>
    <t>в том числе по году начала закупки: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</si>
  <si>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</si>
  <si>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</si>
  <si>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 xml:space="preserve">Раздел 2. Сведения по выплатам на закупки товаров, работ, услуг </t>
  </si>
  <si>
    <t>субсидии на финансовое обеспечение выполнения государственного (муниципального) задания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</si>
  <si>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</si>
  <si>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*субсидии, предоставляемые в соответствии с абзацем вторым пункта 1 статьи 78.1 Бюджетного кодекса</t>
  </si>
  <si>
    <t>**субсидии на осуществление капитальных вложений</t>
  </si>
  <si>
    <t>средства обязательного медицинского страхования</t>
  </si>
  <si>
    <t>***поступления от оказания ууслуг (выполнения работ)на платной основе и от иной приносящей доход деятельности</t>
  </si>
  <si>
    <t>Расходы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</si>
  <si>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Погашение кредиторской задолженности прошлых лет по расходам на выполнение муниципальных заданий муниципальными бюджетными и автономными учреждениями</t>
  </si>
  <si>
    <t>родительская плата за присмотр и уход за ребенком, осваивающим образовательные программы дошкольного образования в муниципальных образовательных организациях, осуществляющих образовательную деятельность по реализации образовательных программ дошкольного образования</t>
  </si>
  <si>
    <t>доходы от оказания платных услуг***</t>
  </si>
  <si>
    <t>доходы по условным арендным платежам</t>
  </si>
  <si>
    <t>доходы от операционной аренды</t>
  </si>
  <si>
    <t>доходы от штрафных санкций за нарушение законодательства о закупках и нарушение условий контрактов (договоров)</t>
  </si>
  <si>
    <t>иные доходы, невыясненные поступления</t>
  </si>
  <si>
    <t>доходы, поступающие от выбытия материальных активов</t>
  </si>
  <si>
    <t>гранты</t>
  </si>
  <si>
    <t xml:space="preserve">    Руководитель учреждения</t>
  </si>
  <si>
    <t xml:space="preserve">    "__" ________ 20__ г.</t>
  </si>
  <si>
    <t>│_________________________________________________________________________│</t>
  </si>
  <si>
    <t xml:space="preserve">      (наименование должности уполномоченного лица органа-учредителя)</t>
  </si>
  <si>
    <t>│                                                                         │</t>
  </si>
  <si>
    <t xml:space="preserve"> ___________________            __________________________________________</t>
  </si>
  <si>
    <t>│     (подпись)                           (расшифровка подписи)           │</t>
  </si>
  <si>
    <t xml:space="preserve">    (уполномоченное лицо учреждения)  </t>
  </si>
  <si>
    <t xml:space="preserve">(подпись) </t>
  </si>
  <si>
    <t xml:space="preserve">                                                         </t>
  </si>
  <si>
    <t xml:space="preserve"> (расшифровка подписи)</t>
  </si>
  <si>
    <t xml:space="preserve"> (должность) </t>
  </si>
  <si>
    <t xml:space="preserve">(должность) </t>
  </si>
  <si>
    <t>(фамилия, инициалы)</t>
  </si>
  <si>
    <t xml:space="preserve"> (телефон)</t>
  </si>
  <si>
    <t xml:space="preserve">    Исполнитель</t>
  </si>
  <si>
    <t>Выплаты на закупку товаров, работ, услуг, всего</t>
  </si>
  <si>
    <t>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 1652; 2018, N 32, ст. 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 4571; 2018, N 32, ст. 5135) (далее - Федеральный закон N 223-ФЗ)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</si>
  <si>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</si>
  <si>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</si>
  <si>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</si>
  <si>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 xml:space="preserve">в соответствии с Федеральным законом N 223-ФЗ </t>
  </si>
  <si>
    <t>за счет субсидий, предоставляемых на осуществление капитальных вложений</t>
  </si>
  <si>
    <t xml:space="preserve"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 </t>
  </si>
  <si>
    <t>Приложение 1</t>
  </si>
  <si>
    <t>Учреждение</t>
  </si>
  <si>
    <t>Раздел 1.4. Поступления и выплаты за пределами планового периода, руб. (с точностью до двух знаков после запятой-0,00)</t>
  </si>
  <si>
    <t>из них:
увеличение остатков денежных средств за счет возврата дебиторской задолженности прошлых лет</t>
  </si>
  <si>
    <t>Орган, осуществляющий функции и полномочия учредителя</t>
  </si>
  <si>
    <t>Всего</t>
  </si>
  <si>
    <t>из них:
увеличение остатков денежных средств средства за счет возврата дебиторской задолженности прошлых лет</t>
  </si>
  <si>
    <t>1.4.1.</t>
  </si>
  <si>
    <t>***поступления от оказания услуг (выполнения работ)на платной основе и от иной приносящей доход деятельности</t>
  </si>
  <si>
    <t>1.4.1.4.</t>
  </si>
  <si>
    <t>1.4.1.5.</t>
  </si>
  <si>
    <t>Раздел 1. Поступления и выплаты</t>
  </si>
  <si>
    <t>(наименование учредителя (учреждения)</t>
  </si>
  <si>
    <t>1230</t>
  </si>
  <si>
    <t>Администрации Октябрьского района г. Саратова муниципального образования "Город Саратов"</t>
  </si>
  <si>
    <t>родительская плата за присмотр и уход за ребенком, освающим образовательные программы дошкольного образования</t>
  </si>
  <si>
    <t>доходы поступающие в порядке возмещения расходов, понесенных в связи с эксплуатацией имущества</t>
  </si>
  <si>
    <t>поступления от иной приносящей доход деятельности</t>
  </si>
  <si>
    <t>поступления в рамках благотворительной деятельности, пожертвования</t>
  </si>
  <si>
    <t>от иной приносящей доход деятельности</t>
  </si>
  <si>
    <t xml:space="preserve"> поступления от оказания услуг (выполнения работ) на платной основе </t>
  </si>
  <si>
    <t>1530</t>
  </si>
  <si>
    <t xml:space="preserve">поступления от оказания услуг (выполнения работ) на платной основе </t>
  </si>
  <si>
    <t xml:space="preserve"> от иной приносящей доход деятельности</t>
  </si>
  <si>
    <t>прочие поступления от оказания услуг (выполнения работ)на платной основе</t>
  </si>
  <si>
    <r>
      <t xml:space="preserve">на </t>
    </r>
    <r>
      <rPr>
        <b/>
        <sz val="10"/>
        <color rgb="FF0000CC"/>
        <rFont val="Times New Roman"/>
        <family val="1"/>
        <charset val="204"/>
      </rPr>
      <t>2020 г.</t>
    </r>
    <r>
      <rPr>
        <b/>
        <sz val="10"/>
        <rFont val="Times New Roman"/>
        <family val="1"/>
        <charset val="204"/>
      </rPr>
      <t xml:space="preserve"> текущий финансовый год</t>
    </r>
  </si>
  <si>
    <r>
      <t xml:space="preserve">на </t>
    </r>
    <r>
      <rPr>
        <b/>
        <sz val="10"/>
        <color rgb="FF0000CC"/>
        <rFont val="Times New Roman"/>
        <family val="1"/>
        <charset val="204"/>
      </rPr>
      <t xml:space="preserve">2021 г. </t>
    </r>
    <r>
      <rPr>
        <b/>
        <sz val="10"/>
        <color theme="1"/>
        <rFont val="Times New Roman"/>
        <family val="1"/>
        <charset val="204"/>
      </rPr>
      <t>первый год планового периода</t>
    </r>
  </si>
  <si>
    <r>
      <t xml:space="preserve">на </t>
    </r>
    <r>
      <rPr>
        <b/>
        <sz val="10"/>
        <color rgb="FF0000CC"/>
        <rFont val="Times New Roman"/>
        <family val="1"/>
        <charset val="204"/>
      </rPr>
      <t>2022 г</t>
    </r>
    <r>
      <rPr>
        <b/>
        <sz val="10"/>
        <color theme="1"/>
        <rFont val="Times New Roman"/>
        <family val="1"/>
        <charset val="204"/>
      </rPr>
      <t>. второй год планового периода</t>
    </r>
  </si>
  <si>
    <r>
      <t xml:space="preserve">           План финансово-хозяйственной деятельности муниципального общеобразовательного учреждения</t>
    </r>
    <r>
      <rPr>
        <b/>
        <sz val="14"/>
        <color rgb="FF0000CC"/>
        <rFont val="Times New Roman"/>
        <family val="1"/>
        <charset val="204"/>
      </rPr>
      <t xml:space="preserve"> на 2020 год</t>
    </r>
    <r>
      <rPr>
        <b/>
        <sz val="14"/>
        <color theme="1"/>
        <rFont val="Times New Roman"/>
        <family val="1"/>
        <charset val="204"/>
      </rPr>
      <t xml:space="preserve">
           (на </t>
    </r>
    <r>
      <rPr>
        <b/>
        <sz val="14"/>
        <color rgb="FF0000CC"/>
        <rFont val="Times New Roman"/>
        <family val="1"/>
        <charset val="204"/>
      </rPr>
      <t xml:space="preserve">2020 год </t>
    </r>
    <r>
      <rPr>
        <b/>
        <sz val="14"/>
        <color theme="1"/>
        <rFont val="Times New Roman"/>
        <family val="1"/>
        <charset val="204"/>
      </rPr>
      <t xml:space="preserve">и плановый период </t>
    </r>
    <r>
      <rPr>
        <b/>
        <sz val="14"/>
        <color rgb="FF0000CC"/>
        <rFont val="Times New Roman"/>
        <family val="1"/>
        <charset val="204"/>
      </rPr>
      <t>2021 и 2022 годов</t>
    </r>
    <r>
      <rPr>
        <b/>
        <sz val="14"/>
        <color theme="1"/>
        <rFont val="Times New Roman"/>
        <family val="1"/>
        <charset val="204"/>
      </rPr>
      <t xml:space="preserve"> )
</t>
    </r>
  </si>
  <si>
    <r>
      <t xml:space="preserve">Раздел 1.1. Поступления и выплаты </t>
    </r>
    <r>
      <rPr>
        <b/>
        <sz val="11"/>
        <color rgb="FF0000CC"/>
        <rFont val="Times New Roman"/>
        <family val="1"/>
        <charset val="204"/>
      </rPr>
      <t>на 2020 год</t>
    </r>
    <r>
      <rPr>
        <b/>
        <sz val="11"/>
        <color theme="1"/>
        <rFont val="Times New Roman"/>
        <family val="1"/>
        <charset val="204"/>
      </rPr>
      <t xml:space="preserve"> текущий финансовый год, руб. (с точностью до двух знаков после запятой-0,00)</t>
    </r>
  </si>
  <si>
    <r>
      <rPr>
        <sz val="11"/>
        <color rgb="FF0000CC"/>
        <rFont val="Times New Roman"/>
        <family val="1"/>
        <charset val="204"/>
      </rPr>
      <t xml:space="preserve">на 2020 г. </t>
    </r>
    <r>
      <rPr>
        <sz val="11"/>
        <color theme="1"/>
        <rFont val="Times New Roman"/>
        <family val="1"/>
        <charset val="204"/>
      </rPr>
      <t>(текущий финансовый год)</t>
    </r>
  </si>
  <si>
    <r>
      <rPr>
        <sz val="11"/>
        <color rgb="FF0000CC"/>
        <rFont val="Times New Roman"/>
        <family val="1"/>
        <charset val="204"/>
      </rPr>
      <t xml:space="preserve">на 2021 г. </t>
    </r>
    <r>
      <rPr>
        <sz val="11"/>
        <color theme="1"/>
        <rFont val="Times New Roman"/>
        <family val="1"/>
        <charset val="204"/>
      </rPr>
      <t>(первый год планового периода)</t>
    </r>
  </si>
  <si>
    <r>
      <rPr>
        <sz val="11"/>
        <color rgb="FF0000CC"/>
        <rFont val="Times New Roman"/>
        <family val="1"/>
        <charset val="204"/>
      </rPr>
      <t>на 2022 г.</t>
    </r>
    <r>
      <rPr>
        <sz val="11"/>
        <color theme="1"/>
        <rFont val="Times New Roman"/>
        <family val="1"/>
        <charset val="204"/>
      </rPr>
      <t xml:space="preserve"> (второй год планового периода)</t>
    </r>
  </si>
  <si>
    <t>Директор муниципального автономного общеобразовательного учреждения - Лицей № 62 Октябрьского района г. Саратова</t>
  </si>
  <si>
    <t>З.В. Медведева</t>
  </si>
  <si>
    <t>(наименование должностного лица, утверждающего документ)</t>
  </si>
  <si>
    <t>Муниципальное автономное общеобразовательное учреждение - Лицей №62 Октябрьского района г. Саратова</t>
  </si>
  <si>
    <t>СОГЛАСОВАНО</t>
  </si>
  <si>
    <t>Председатель наблюдательного совета</t>
  </si>
  <si>
    <t>Е.С. Курохтина</t>
  </si>
  <si>
    <t>Муниципальная программа "Развитие  образования в муниципальном образовании "Город Саратов" на 2017-2020 годы. Подпрограмма "Развитие системы общего образования". Основное мероприятие "Совершенствование материально-технической базы и инфраструктуры муниципальных общеобразовательных учреждений"</t>
  </si>
  <si>
    <t>Муниципальная программа "Развитие  образования в муниципальном образовании "Город Саратов" на 2017-2020 годы. Подпрограмма "Развитие системы общего образования". Основное мероприятие "Предоставление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образования"</t>
  </si>
  <si>
    <t>Муниципальная программа "Участие в организации временного трудоустройства несовершеннолетних в возрасте от 14 до 18 лет в свободное от учебы время" на 2019-2021 годы. Подпрограмма "Организация и стимулирование интеграции несовершеннолетних в возрасте от 14 до 18 лет в трудовую деятельность". Основное мероприятие "Трудоустройство несовершеннолетних в свободное от учебы время в муниципальных учреждениях".</t>
  </si>
  <si>
    <t>***поступления от оказания услуг (выполнения работ) на платной основе и от иной приносящей доход деятельности</t>
  </si>
  <si>
    <r>
      <t xml:space="preserve">Раздел 1.1. Поступления и выплаты </t>
    </r>
    <r>
      <rPr>
        <b/>
        <sz val="11"/>
        <color rgb="FF0000CC"/>
        <rFont val="Times New Roman"/>
        <family val="1"/>
        <charset val="204"/>
      </rPr>
      <t>на 2021 год</t>
    </r>
    <r>
      <rPr>
        <b/>
        <sz val="11"/>
        <color theme="1"/>
        <rFont val="Times New Roman"/>
        <family val="1"/>
        <charset val="204"/>
      </rPr>
      <t xml:space="preserve"> текущий финансовый год, руб. (с точностью до двух знаков после запятой-0,00)</t>
    </r>
  </si>
  <si>
    <r>
      <t xml:space="preserve">Раздел 1.1. Поступления и выплаты </t>
    </r>
    <r>
      <rPr>
        <b/>
        <sz val="11"/>
        <color rgb="FF0000CC"/>
        <rFont val="Times New Roman"/>
        <family val="1"/>
        <charset val="204"/>
      </rPr>
      <t>на 2022 год</t>
    </r>
    <r>
      <rPr>
        <b/>
        <sz val="11"/>
        <color theme="1"/>
        <rFont val="Times New Roman"/>
        <family val="1"/>
        <charset val="204"/>
      </rPr>
      <t xml:space="preserve"> текущий финансовый год, руб. (с точностью до двух знаков после запятой-0,00)</t>
    </r>
  </si>
  <si>
    <t xml:space="preserve">Предоставление питания отдельным категориям обучающихся в муниципальных образовательных учреждениях, реализующих образовательные программы начального общего, основного общего и среднего общего образования </t>
  </si>
  <si>
    <t>Трудоустройство несовершеннолетних в свободное от учебы время в муниципальные учреждения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</si>
  <si>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</si>
  <si>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директор</t>
  </si>
  <si>
    <t>Кузнецова Е.А.</t>
  </si>
  <si>
    <t>заместитель директора по планово-финансовой работе</t>
  </si>
  <si>
    <t>20-07-05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</si>
</sst>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b/>
      <sz val="10"/>
      <color rgb="FF0000CC"/>
      <name val="Times New Roman"/>
      <family val="1"/>
      <charset val="204"/>
    </font>
    <font>
      <b/>
      <sz val="14"/>
      <color rgb="FF0000CC"/>
      <name val="Times New Roman"/>
      <family val="1"/>
      <charset val="204"/>
    </font>
    <font>
      <b/>
      <sz val="11"/>
      <color rgb="FF0000CC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horizontal="right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" fontId="1" fillId="0" borderId="2" xfId="0" applyNumberFormat="1" applyFont="1" applyBorder="1"/>
    <xf numFmtId="4" fontId="1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wrapText="1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" fontId="3" fillId="0" borderId="2" xfId="0" applyNumberFormat="1" applyFont="1" applyBorder="1"/>
    <xf numFmtId="4" fontId="3" fillId="0" borderId="2" xfId="0" applyNumberFormat="1" applyFont="1" applyBorder="1" applyAlignment="1">
      <alignment horizontal="center"/>
    </xf>
    <xf numFmtId="0" fontId="3" fillId="2" borderId="2" xfId="0" applyFont="1" applyFill="1" applyBorder="1" applyAlignment="1">
      <alignment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/>
    <xf numFmtId="4" fontId="3" fillId="2" borderId="2" xfId="0" applyNumberFormat="1" applyFont="1" applyFill="1" applyBorder="1"/>
    <xf numFmtId="4" fontId="3" fillId="2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 indent="4"/>
    </xf>
    <xf numFmtId="0" fontId="2" fillId="0" borderId="4" xfId="0" applyFont="1" applyFill="1" applyBorder="1" applyAlignment="1">
      <alignment horizontal="left" wrapText="1" indent="5"/>
    </xf>
    <xf numFmtId="0" fontId="2" fillId="0" borderId="4" xfId="0" applyFont="1" applyFill="1" applyBorder="1" applyAlignment="1">
      <alignment horizontal="left" wrapText="1" indent="7"/>
    </xf>
    <xf numFmtId="0" fontId="9" fillId="0" borderId="0" xfId="0" applyFont="1"/>
    <xf numFmtId="0" fontId="8" fillId="0" borderId="0" xfId="0" applyFont="1" applyAlignment="1"/>
    <xf numFmtId="0" fontId="8" fillId="0" borderId="0" xfId="0" applyFont="1" applyBorder="1" applyAlignment="1">
      <alignment wrapText="1"/>
    </xf>
    <xf numFmtId="0" fontId="9" fillId="0" borderId="0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applyFont="1"/>
    <xf numFmtId="0" fontId="9" fillId="0" borderId="0" xfId="0" applyFont="1" applyBorder="1" applyAlignment="1"/>
    <xf numFmtId="0" fontId="8" fillId="0" borderId="0" xfId="0" applyFont="1" applyFill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right" wrapText="1"/>
    </xf>
    <xf numFmtId="0" fontId="3" fillId="0" borderId="2" xfId="0" applyFont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3" borderId="2" xfId="0" applyFont="1" applyFill="1" applyBorder="1" applyAlignment="1">
      <alignment wrapText="1"/>
    </xf>
    <xf numFmtId="0" fontId="9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1" fillId="0" borderId="0" xfId="0" applyFont="1" applyBorder="1"/>
    <xf numFmtId="0" fontId="8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 vertical="center" wrapText="1"/>
    </xf>
    <xf numFmtId="4" fontId="1" fillId="4" borderId="2" xfId="0" applyNumberFormat="1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Fill="1" applyBorder="1"/>
    <xf numFmtId="4" fontId="1" fillId="3" borderId="2" xfId="0" applyNumberFormat="1" applyFont="1" applyFill="1" applyBorder="1"/>
    <xf numFmtId="4" fontId="1" fillId="0" borderId="0" xfId="0" applyNumberFormat="1" applyFont="1"/>
    <xf numFmtId="0" fontId="5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9" fillId="0" borderId="3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Fill="1" applyAlignment="1">
      <alignment wrapText="1"/>
    </xf>
    <xf numFmtId="0" fontId="9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right"/>
    </xf>
    <xf numFmtId="0" fontId="8" fillId="0" borderId="0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4" fontId="5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 indent="1"/>
    </xf>
    <xf numFmtId="4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 indent="3"/>
    </xf>
    <xf numFmtId="4" fontId="5" fillId="0" borderId="2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 indent="6"/>
    </xf>
    <xf numFmtId="4" fontId="2" fillId="0" borderId="2" xfId="0" applyNumberFormat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left" vertical="center" wrapText="1" indent="6"/>
    </xf>
    <xf numFmtId="4" fontId="2" fillId="0" borderId="2" xfId="0" applyNumberFormat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wrapText="1" indent="3"/>
    </xf>
    <xf numFmtId="0" fontId="5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0" xfId="0" applyFont="1" applyFill="1"/>
    <xf numFmtId="0" fontId="14" fillId="0" borderId="1" xfId="0" applyFont="1" applyFill="1" applyBorder="1" applyAlignment="1">
      <alignment horizontal="justify" vertical="center"/>
    </xf>
    <xf numFmtId="0" fontId="1" fillId="0" borderId="1" xfId="0" applyFont="1" applyFill="1" applyBorder="1"/>
    <xf numFmtId="0" fontId="14" fillId="0" borderId="0" xfId="0" applyFont="1" applyFill="1" applyAlignment="1">
      <alignment horizontal="justify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right"/>
    </xf>
    <xf numFmtId="0" fontId="14" fillId="0" borderId="0" xfId="0" applyFont="1" applyFill="1"/>
    <xf numFmtId="0" fontId="1" fillId="0" borderId="2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C6A4D78669D02F5015F66DF49E9348C80A54B5E7A14F74C3C60CB5FEB64CC47F5C486DCC3DBFBC4ED3CEB4E35Fq9mAI" TargetMode="External"/><Relationship Id="rId3" Type="http://schemas.openxmlformats.org/officeDocument/2006/relationships/hyperlink" Target="consultantplus://offline/ref=C6A4D78669D02F5015F66DF49E9348C80A54B5E7A14F74C3C60CB5FEB64CC47F5C486DCC3DBFBC4ED3CEB4E35Fq9mAI" TargetMode="External"/><Relationship Id="rId7" Type="http://schemas.openxmlformats.org/officeDocument/2006/relationships/hyperlink" Target="consultantplus://offline/ref=C6A4D78669D02F5015F66DF49E9348C80A57B3E5A44A74C3C60CB5FEB64CC47F5C486DCC3DBFBC4ED3CEB4E35Fq9mAI" TargetMode="External"/><Relationship Id="rId2" Type="http://schemas.openxmlformats.org/officeDocument/2006/relationships/hyperlink" Target="consultantplus://offline/ref=C6A4D78669D02F5015F66DF49E9348C80A54B7E4A34F74C3C60CB5FEB64CC47F4E4835C23EB3A4458181F2B65391C71D73845FA0C648qAm7I" TargetMode="External"/><Relationship Id="rId1" Type="http://schemas.openxmlformats.org/officeDocument/2006/relationships/hyperlink" Target="consultantplus://offline/ref=C6A4D78669D02F5015F66DF49E9348C80A54B5E7A14F74C3C60CB5FEB64CC47F5C486DCC3DBFBC4ED3CEB4E35Fq9mAI" TargetMode="External"/><Relationship Id="rId6" Type="http://schemas.openxmlformats.org/officeDocument/2006/relationships/hyperlink" Target="consultantplus://offline/ref=C6A4D78669D02F5015F66DF49E9348C80A57B3E5A44A74C3C60CB5FEB64CC47F5C486DCC3DBFBC4ED3CEB4E35Fq9mAI" TargetMode="External"/><Relationship Id="rId5" Type="http://schemas.openxmlformats.org/officeDocument/2006/relationships/hyperlink" Target="consultantplus://offline/ref=C6A4D78669D02F5015F66DF49E9348C80A54B5E7A14F74C3C60CB5FEB64CC47F5C486DCC3DBFBC4ED3CEB4E35Fq9mAI" TargetMode="External"/><Relationship Id="rId4" Type="http://schemas.openxmlformats.org/officeDocument/2006/relationships/hyperlink" Target="consultantplus://offline/ref=C6A4D78669D02F5015F66DF49E9348C80A54B5E7A14F74C3C60CB5FEB64CC47F5C486DCC3DBFBC4ED3CEB4E35Fq9mAI" TargetMode="External"/><Relationship Id="rId9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zoomScale="75" zoomScaleNormal="75" workbookViewId="0">
      <selection activeCell="B27" sqref="B27:F27"/>
    </sheetView>
  </sheetViews>
  <sheetFormatPr defaultRowHeight="15"/>
  <cols>
    <col min="1" max="1" width="60.5703125" style="1" customWidth="1"/>
    <col min="2" max="2" width="21.140625" style="1" customWidth="1"/>
    <col min="3" max="3" width="14.85546875" style="1" customWidth="1"/>
    <col min="4" max="4" width="20.42578125" style="1" customWidth="1"/>
    <col min="5" max="7" width="8.85546875" style="1"/>
    <col min="8" max="8" width="13.7109375" style="1" customWidth="1"/>
    <col min="9" max="9" width="14.85546875" customWidth="1"/>
    <col min="10" max="10" width="21.85546875" customWidth="1"/>
  </cols>
  <sheetData>
    <row r="1" spans="1:10">
      <c r="J1" s="51" t="s">
        <v>223</v>
      </c>
    </row>
    <row r="2" spans="1:10" ht="18.75">
      <c r="A2" s="89" t="s">
        <v>260</v>
      </c>
      <c r="B2" s="89"/>
      <c r="C2" s="31"/>
      <c r="D2" s="30"/>
      <c r="E2" s="87" t="s">
        <v>1</v>
      </c>
      <c r="F2" s="87"/>
      <c r="G2" s="87"/>
      <c r="H2" s="87"/>
      <c r="I2" s="87"/>
      <c r="J2" s="87"/>
    </row>
    <row r="3" spans="1:10" ht="18" customHeight="1">
      <c r="A3" s="95" t="s">
        <v>261</v>
      </c>
      <c r="B3" s="95"/>
      <c r="C3" s="32"/>
      <c r="D3" s="32"/>
      <c r="E3" s="91" t="s">
        <v>256</v>
      </c>
      <c r="F3" s="91"/>
      <c r="G3" s="91"/>
      <c r="H3" s="91"/>
      <c r="I3" s="91"/>
      <c r="J3" s="91"/>
    </row>
    <row r="4" spans="1:10" ht="18.75">
      <c r="A4" s="96"/>
      <c r="B4" s="96"/>
      <c r="C4" s="32"/>
      <c r="D4" s="32"/>
      <c r="E4" s="92"/>
      <c r="F4" s="92"/>
      <c r="G4" s="92"/>
      <c r="H4" s="92"/>
      <c r="I4" s="92"/>
      <c r="J4" s="92"/>
    </row>
    <row r="5" spans="1:10" ht="18.75">
      <c r="A5" s="97" t="s">
        <v>258</v>
      </c>
      <c r="B5" s="97"/>
      <c r="C5" s="33"/>
      <c r="D5" s="34"/>
      <c r="E5" s="85" t="s">
        <v>258</v>
      </c>
      <c r="F5" s="85"/>
      <c r="G5" s="85"/>
      <c r="H5" s="85"/>
      <c r="I5" s="85"/>
      <c r="J5" s="85"/>
    </row>
    <row r="6" spans="1:10" ht="18.75" hidden="1" customHeight="1">
      <c r="A6" s="68"/>
      <c r="B6" s="68"/>
      <c r="C6" s="33"/>
      <c r="D6" s="34"/>
      <c r="E6" s="93"/>
      <c r="F6" s="93"/>
      <c r="G6" s="93"/>
      <c r="H6" s="93"/>
      <c r="I6" s="93"/>
      <c r="J6" s="93"/>
    </row>
    <row r="7" spans="1:10" ht="18.75" hidden="1">
      <c r="A7" s="33"/>
      <c r="B7" s="33"/>
      <c r="C7" s="35"/>
      <c r="D7" s="34"/>
      <c r="E7" s="85" t="s">
        <v>235</v>
      </c>
      <c r="F7" s="85"/>
      <c r="G7" s="85"/>
      <c r="H7" s="85"/>
      <c r="I7" s="85"/>
      <c r="J7" s="85"/>
    </row>
    <row r="8" spans="1:10" ht="39" customHeight="1">
      <c r="A8" s="81" t="s">
        <v>262</v>
      </c>
      <c r="B8" s="81"/>
      <c r="C8" s="30"/>
      <c r="D8" s="30"/>
      <c r="E8" s="94" t="s">
        <v>257</v>
      </c>
      <c r="F8" s="94"/>
      <c r="G8" s="94"/>
      <c r="H8" s="94"/>
      <c r="I8" s="94"/>
      <c r="J8" s="94"/>
    </row>
    <row r="9" spans="1:10" ht="18.75">
      <c r="A9" s="69" t="s">
        <v>2</v>
      </c>
      <c r="B9" s="67" t="s">
        <v>3</v>
      </c>
      <c r="C9" s="30"/>
      <c r="D9" s="30"/>
      <c r="E9" s="90" t="s">
        <v>2</v>
      </c>
      <c r="F9" s="90"/>
      <c r="G9" s="90"/>
      <c r="H9" s="86" t="s">
        <v>3</v>
      </c>
      <c r="I9" s="86"/>
      <c r="J9" s="86"/>
    </row>
    <row r="10" spans="1:10" ht="18.75">
      <c r="A10" s="66"/>
      <c r="B10" s="33"/>
      <c r="C10" s="30"/>
      <c r="D10" s="30"/>
      <c r="E10" s="34"/>
      <c r="F10" s="34"/>
      <c r="G10" s="54"/>
      <c r="H10" s="54"/>
      <c r="I10" s="54"/>
      <c r="J10" s="54"/>
    </row>
    <row r="11" spans="1:10" ht="18.75">
      <c r="A11" s="80"/>
      <c r="B11" s="80"/>
      <c r="C11" s="36"/>
      <c r="D11" s="36"/>
      <c r="E11" s="80" t="s">
        <v>0</v>
      </c>
      <c r="F11" s="80"/>
      <c r="G11" s="80"/>
      <c r="H11" s="80"/>
      <c r="I11" s="80"/>
      <c r="J11" s="80"/>
    </row>
    <row r="12" spans="1:10" ht="18.75">
      <c r="A12" s="33"/>
      <c r="B12" s="33"/>
      <c r="C12" s="30"/>
      <c r="D12" s="30"/>
      <c r="E12" s="30"/>
      <c r="F12" s="30"/>
      <c r="G12" s="30"/>
      <c r="H12" s="30"/>
      <c r="I12" s="30"/>
      <c r="J12" s="30"/>
    </row>
    <row r="13" spans="1:10" ht="18.75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0" ht="18.75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18.75">
      <c r="A15" s="30"/>
      <c r="B15" s="30"/>
      <c r="C15" s="30"/>
      <c r="D15" s="30"/>
      <c r="E15" s="30"/>
      <c r="F15" s="30"/>
      <c r="G15" s="30"/>
      <c r="H15" s="30"/>
      <c r="I15" s="30"/>
      <c r="J15" s="30"/>
    </row>
    <row r="16" spans="1:10" ht="18.75">
      <c r="A16" s="30"/>
      <c r="B16" s="30"/>
      <c r="C16" s="30"/>
      <c r="D16" s="30"/>
      <c r="E16" s="30"/>
      <c r="F16" s="30"/>
      <c r="G16" s="30"/>
      <c r="H16" s="30"/>
      <c r="I16" s="30"/>
      <c r="J16" s="30"/>
    </row>
    <row r="17" spans="1:10" ht="18.75">
      <c r="A17" s="30"/>
      <c r="B17" s="30"/>
      <c r="C17" s="30"/>
      <c r="D17" s="30"/>
      <c r="E17" s="30"/>
      <c r="F17" s="30"/>
      <c r="G17" s="30"/>
      <c r="H17" s="30"/>
      <c r="I17" s="30"/>
      <c r="J17" s="30"/>
    </row>
    <row r="18" spans="1:10" ht="18.75">
      <c r="A18" s="30"/>
      <c r="B18" s="30"/>
      <c r="C18" s="30"/>
      <c r="D18" s="30"/>
      <c r="E18" s="30"/>
      <c r="F18" s="30"/>
      <c r="G18" s="30"/>
      <c r="H18" s="30"/>
      <c r="I18" s="30"/>
      <c r="J18" s="30"/>
    </row>
    <row r="19" spans="1:10" ht="50.45" customHeight="1">
      <c r="A19" s="82" t="s">
        <v>251</v>
      </c>
      <c r="B19" s="82"/>
      <c r="C19" s="82"/>
      <c r="D19" s="82"/>
      <c r="E19" s="82"/>
      <c r="F19" s="82"/>
      <c r="G19" s="82"/>
      <c r="H19" s="82"/>
      <c r="I19" s="82"/>
      <c r="J19" s="82"/>
    </row>
    <row r="20" spans="1:10" ht="18.75">
      <c r="A20" s="30"/>
      <c r="B20" s="30"/>
      <c r="C20" s="30"/>
      <c r="D20" s="30"/>
      <c r="E20" s="30"/>
      <c r="F20" s="30"/>
      <c r="G20" s="30"/>
      <c r="H20" s="30"/>
      <c r="I20" s="30"/>
      <c r="J20" s="30"/>
    </row>
    <row r="21" spans="1:10" ht="18.75">
      <c r="A21" s="89" t="s">
        <v>5</v>
      </c>
      <c r="B21" s="89"/>
      <c r="C21" s="89"/>
      <c r="D21" s="89"/>
      <c r="E21" s="89"/>
      <c r="F21" s="89"/>
      <c r="G21" s="89"/>
      <c r="H21" s="30"/>
      <c r="I21" s="30"/>
      <c r="J21" s="53" t="s">
        <v>6</v>
      </c>
    </row>
    <row r="22" spans="1:10" ht="18.75">
      <c r="A22" s="30"/>
      <c r="B22" s="30"/>
      <c r="C22" s="30"/>
      <c r="D22" s="30"/>
      <c r="E22" s="30"/>
      <c r="F22" s="30"/>
      <c r="G22" s="30"/>
      <c r="H22" s="83" t="s">
        <v>7</v>
      </c>
      <c r="I22" s="84"/>
      <c r="J22" s="53"/>
    </row>
    <row r="23" spans="1:10" ht="18.75">
      <c r="A23" s="88" t="s">
        <v>227</v>
      </c>
      <c r="B23" s="30"/>
      <c r="C23" s="30"/>
      <c r="D23" s="30"/>
      <c r="E23" s="30"/>
      <c r="F23" s="30"/>
      <c r="G23" s="30"/>
      <c r="H23" s="83" t="s">
        <v>8</v>
      </c>
      <c r="I23" s="84"/>
      <c r="J23" s="53"/>
    </row>
    <row r="24" spans="1:10" ht="37.15" customHeight="1">
      <c r="A24" s="88"/>
      <c r="B24" s="79" t="s">
        <v>237</v>
      </c>
      <c r="C24" s="79"/>
      <c r="D24" s="79"/>
      <c r="E24" s="79"/>
      <c r="F24" s="79"/>
      <c r="G24" s="37"/>
      <c r="H24" s="83" t="s">
        <v>9</v>
      </c>
      <c r="I24" s="84"/>
      <c r="J24" s="53"/>
    </row>
    <row r="25" spans="1:10" ht="18.75">
      <c r="A25" s="30"/>
      <c r="B25" s="30"/>
      <c r="C25" s="30"/>
      <c r="D25" s="30"/>
      <c r="E25" s="30"/>
      <c r="F25" s="33"/>
      <c r="G25" s="33"/>
      <c r="H25" s="83" t="s">
        <v>8</v>
      </c>
      <c r="I25" s="84"/>
      <c r="J25" s="53"/>
    </row>
    <row r="26" spans="1:10" ht="18.75">
      <c r="A26" s="30"/>
      <c r="B26" s="30"/>
      <c r="C26" s="30"/>
      <c r="D26" s="30"/>
      <c r="E26" s="30"/>
      <c r="F26" s="33"/>
      <c r="G26" s="33"/>
      <c r="H26" s="83" t="s">
        <v>12</v>
      </c>
      <c r="I26" s="84"/>
      <c r="J26" s="53">
        <v>6454048318</v>
      </c>
    </row>
    <row r="27" spans="1:10" ht="40.5" customHeight="1">
      <c r="A27" s="38" t="s">
        <v>224</v>
      </c>
      <c r="B27" s="79" t="s">
        <v>259</v>
      </c>
      <c r="C27" s="79"/>
      <c r="D27" s="79"/>
      <c r="E27" s="79"/>
      <c r="F27" s="79"/>
      <c r="G27" s="33"/>
      <c r="H27" s="83" t="s">
        <v>10</v>
      </c>
      <c r="I27" s="84"/>
      <c r="J27" s="53">
        <v>645401001</v>
      </c>
    </row>
    <row r="28" spans="1:10" ht="18.75">
      <c r="A28" s="30"/>
      <c r="B28" s="30"/>
      <c r="C28" s="30"/>
      <c r="D28" s="30"/>
      <c r="E28" s="30"/>
      <c r="F28" s="33"/>
      <c r="G28" s="33"/>
      <c r="H28" s="83" t="s">
        <v>11</v>
      </c>
      <c r="I28" s="84"/>
      <c r="J28" s="53">
        <v>383</v>
      </c>
    </row>
    <row r="29" spans="1:10" ht="18.75">
      <c r="A29" s="30" t="s">
        <v>4</v>
      </c>
      <c r="B29" s="30"/>
      <c r="C29" s="30"/>
      <c r="D29" s="30"/>
      <c r="E29" s="30"/>
      <c r="F29" s="30"/>
      <c r="G29" s="30"/>
      <c r="H29" s="30"/>
      <c r="I29" s="30"/>
      <c r="J29" s="30"/>
    </row>
  </sheetData>
  <mergeCells count="26">
    <mergeCell ref="E5:J5"/>
    <mergeCell ref="H9:J9"/>
    <mergeCell ref="E2:J2"/>
    <mergeCell ref="A23:A24"/>
    <mergeCell ref="A21:G21"/>
    <mergeCell ref="H23:I23"/>
    <mergeCell ref="E7:J7"/>
    <mergeCell ref="E9:G9"/>
    <mergeCell ref="E3:J4"/>
    <mergeCell ref="E6:J6"/>
    <mergeCell ref="E8:J8"/>
    <mergeCell ref="A2:B2"/>
    <mergeCell ref="A3:B4"/>
    <mergeCell ref="A5:B5"/>
    <mergeCell ref="H28:I28"/>
    <mergeCell ref="H27:I27"/>
    <mergeCell ref="H26:I26"/>
    <mergeCell ref="H25:I25"/>
    <mergeCell ref="H24:I24"/>
    <mergeCell ref="B27:F27"/>
    <mergeCell ref="B24:F24"/>
    <mergeCell ref="A11:B11"/>
    <mergeCell ref="A8:B8"/>
    <mergeCell ref="E11:J11"/>
    <mergeCell ref="A19:J19"/>
    <mergeCell ref="H22:I22"/>
  </mergeCells>
  <pageMargins left="0.70866141732283472" right="0.38" top="0.62" bottom="0.3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S83"/>
  <sheetViews>
    <sheetView zoomScale="85" zoomScaleNormal="8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AW75" sqref="AW75"/>
    </sheetView>
  </sheetViews>
  <sheetFormatPr defaultRowHeight="15"/>
  <cols>
    <col min="1" max="1" width="72.28515625" style="2" customWidth="1"/>
    <col min="2" max="2" width="8.85546875" style="10"/>
    <col min="3" max="3" width="14.5703125" style="3" customWidth="1"/>
    <col min="4" max="4" width="9.42578125" style="1" customWidth="1"/>
    <col min="5" max="5" width="17" style="1" hidden="1" customWidth="1"/>
    <col min="6" max="9" width="17" style="1" customWidth="1"/>
    <col min="10" max="10" width="17.140625" style="1" hidden="1" customWidth="1"/>
    <col min="11" max="11" width="14.5703125" style="1" hidden="1" customWidth="1"/>
    <col min="12" max="12" width="14.7109375" style="1" hidden="1" customWidth="1"/>
    <col min="13" max="14" width="19.140625" style="1" hidden="1" customWidth="1"/>
    <col min="15" max="15" width="14.7109375" style="1" hidden="1" customWidth="1"/>
    <col min="16" max="16" width="11.140625" style="1" hidden="1" customWidth="1"/>
    <col min="17" max="17" width="23.42578125" style="1" hidden="1" customWidth="1"/>
    <col min="18" max="18" width="13.85546875" style="1" hidden="1" customWidth="1"/>
    <col min="19" max="19" width="12" style="1" hidden="1" customWidth="1"/>
    <col min="20" max="20" width="12.42578125" style="1" hidden="1" customWidth="1"/>
    <col min="21" max="23" width="14.7109375" style="1" hidden="1" customWidth="1"/>
    <col min="24" max="24" width="10.28515625" style="1" hidden="1" customWidth="1"/>
    <col min="25" max="26" width="14.7109375" style="1" hidden="1" customWidth="1"/>
    <col min="27" max="27" width="24.140625" hidden="1" customWidth="1"/>
    <col min="28" max="45" width="0" hidden="1" customWidth="1"/>
  </cols>
  <sheetData>
    <row r="1" spans="1:45" ht="31.9" customHeight="1">
      <c r="A1" s="101" t="s">
        <v>234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</row>
    <row r="2" spans="1:45" s="4" customFormat="1" ht="25.9" customHeight="1">
      <c r="A2" s="102" t="s">
        <v>13</v>
      </c>
      <c r="B2" s="103" t="s">
        <v>14</v>
      </c>
      <c r="C2" s="102" t="s">
        <v>15</v>
      </c>
      <c r="D2" s="102" t="s">
        <v>16</v>
      </c>
      <c r="E2" s="104"/>
      <c r="F2" s="105" t="s">
        <v>19</v>
      </c>
      <c r="G2" s="106"/>
      <c r="H2" s="106"/>
      <c r="I2" s="107"/>
      <c r="J2" s="104" t="s">
        <v>183</v>
      </c>
      <c r="K2" s="104" t="s">
        <v>185</v>
      </c>
      <c r="L2" s="104"/>
      <c r="M2" s="104"/>
      <c r="N2" s="104"/>
      <c r="O2" s="104"/>
      <c r="P2" s="105" t="s">
        <v>186</v>
      </c>
      <c r="Q2" s="104" t="s">
        <v>231</v>
      </c>
      <c r="R2" s="104"/>
      <c r="S2" s="104"/>
      <c r="T2" s="104"/>
      <c r="U2" s="104"/>
      <c r="V2" s="104"/>
      <c r="W2" s="104"/>
      <c r="X2" s="104"/>
      <c r="Y2" s="6"/>
      <c r="Z2" s="6"/>
      <c r="AA2" s="98" t="s">
        <v>183</v>
      </c>
      <c r="AB2" s="98" t="s">
        <v>184</v>
      </c>
      <c r="AC2" s="98" t="s">
        <v>185</v>
      </c>
      <c r="AD2" s="98"/>
      <c r="AE2" s="98"/>
      <c r="AF2" s="98"/>
      <c r="AG2" s="98"/>
      <c r="AH2" s="98" t="s">
        <v>186</v>
      </c>
      <c r="AI2" s="99" t="s">
        <v>187</v>
      </c>
      <c r="AJ2" s="100" t="s">
        <v>188</v>
      </c>
      <c r="AK2" s="98"/>
      <c r="AL2" s="98"/>
      <c r="AM2" s="98"/>
      <c r="AN2" s="98"/>
      <c r="AO2" s="98"/>
      <c r="AP2" s="98"/>
      <c r="AQ2" s="98"/>
      <c r="AR2" s="98"/>
      <c r="AS2" s="98"/>
    </row>
    <row r="3" spans="1:45" s="4" customFormat="1" ht="94.9" customHeight="1">
      <c r="A3" s="102"/>
      <c r="B3" s="103"/>
      <c r="C3" s="102"/>
      <c r="D3" s="102"/>
      <c r="E3" s="104"/>
      <c r="F3" s="64" t="s">
        <v>248</v>
      </c>
      <c r="G3" s="63" t="s">
        <v>249</v>
      </c>
      <c r="H3" s="63" t="s">
        <v>250</v>
      </c>
      <c r="I3" s="57" t="s">
        <v>18</v>
      </c>
      <c r="J3" s="104"/>
      <c r="K3" s="47"/>
      <c r="L3" s="48"/>
      <c r="M3" s="56"/>
      <c r="N3" s="56"/>
      <c r="O3" s="56"/>
      <c r="P3" s="104"/>
      <c r="Q3" s="50" t="s">
        <v>191</v>
      </c>
      <c r="R3" s="56" t="s">
        <v>192</v>
      </c>
      <c r="S3" s="56" t="s">
        <v>193</v>
      </c>
      <c r="T3" s="56" t="s">
        <v>194</v>
      </c>
      <c r="U3" s="56" t="s">
        <v>195</v>
      </c>
      <c r="V3" s="56" t="s">
        <v>196</v>
      </c>
      <c r="W3" s="56" t="s">
        <v>197</v>
      </c>
      <c r="X3" s="56" t="s">
        <v>198</v>
      </c>
      <c r="Y3" s="58" t="s">
        <v>17</v>
      </c>
      <c r="Z3" s="58" t="s">
        <v>18</v>
      </c>
      <c r="AA3" s="98"/>
      <c r="AB3" s="98"/>
      <c r="AC3" s="41" t="s">
        <v>189</v>
      </c>
      <c r="AD3" s="42" t="s">
        <v>190</v>
      </c>
      <c r="AE3" s="55"/>
      <c r="AF3" s="55"/>
      <c r="AG3" s="55"/>
      <c r="AH3" s="98"/>
      <c r="AI3" s="99"/>
      <c r="AJ3" s="44" t="s">
        <v>191</v>
      </c>
      <c r="AK3" s="41" t="s">
        <v>192</v>
      </c>
      <c r="AL3" s="41" t="s">
        <v>193</v>
      </c>
      <c r="AM3" s="41" t="s">
        <v>194</v>
      </c>
      <c r="AN3" s="41" t="s">
        <v>195</v>
      </c>
      <c r="AO3" s="41"/>
      <c r="AP3" s="41"/>
      <c r="AQ3" s="41" t="s">
        <v>196</v>
      </c>
      <c r="AR3" s="41" t="s">
        <v>197</v>
      </c>
      <c r="AS3" s="41" t="s">
        <v>198</v>
      </c>
    </row>
    <row r="4" spans="1:45">
      <c r="A4" s="46">
        <v>1</v>
      </c>
      <c r="B4" s="14">
        <v>2</v>
      </c>
      <c r="C4" s="15">
        <v>3</v>
      </c>
      <c r="D4" s="15">
        <v>4</v>
      </c>
      <c r="E4" s="15">
        <v>5</v>
      </c>
      <c r="F4" s="15">
        <v>5</v>
      </c>
      <c r="G4" s="59">
        <v>6</v>
      </c>
      <c r="H4" s="59">
        <v>7</v>
      </c>
      <c r="I4" s="59">
        <v>8</v>
      </c>
      <c r="J4" s="15">
        <v>6</v>
      </c>
      <c r="K4" s="15">
        <v>7</v>
      </c>
      <c r="L4" s="15">
        <v>8</v>
      </c>
      <c r="M4" s="15"/>
      <c r="N4" s="15"/>
      <c r="O4" s="15"/>
      <c r="P4" s="15">
        <v>9</v>
      </c>
      <c r="Q4" s="15">
        <v>10</v>
      </c>
      <c r="R4" s="15">
        <v>11</v>
      </c>
      <c r="S4" s="15">
        <v>12</v>
      </c>
      <c r="T4" s="15">
        <v>13</v>
      </c>
      <c r="U4" s="15">
        <v>14</v>
      </c>
      <c r="V4" s="15">
        <v>15</v>
      </c>
      <c r="W4" s="15">
        <v>16</v>
      </c>
      <c r="X4" s="15">
        <v>16</v>
      </c>
      <c r="Y4" s="5">
        <v>7</v>
      </c>
      <c r="Z4" s="5">
        <v>8</v>
      </c>
    </row>
    <row r="5" spans="1:45">
      <c r="A5" s="13" t="s">
        <v>20</v>
      </c>
      <c r="B5" s="14" t="s">
        <v>21</v>
      </c>
      <c r="C5" s="15" t="s">
        <v>22</v>
      </c>
      <c r="D5" s="15" t="s">
        <v>22</v>
      </c>
      <c r="E5" s="17">
        <f>SUM(J5:X5)</f>
        <v>0</v>
      </c>
      <c r="F5" s="17">
        <f>Разд.1.1!E5</f>
        <v>563705.80000000005</v>
      </c>
      <c r="G5" s="17">
        <f>Разд.1.2!E5</f>
        <v>0</v>
      </c>
      <c r="H5" s="17">
        <f>Разд.1.3!E5</f>
        <v>0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45">
      <c r="A6" s="13" t="s">
        <v>23</v>
      </c>
      <c r="B6" s="14" t="s">
        <v>24</v>
      </c>
      <c r="C6" s="15" t="s">
        <v>22</v>
      </c>
      <c r="D6" s="15" t="s">
        <v>22</v>
      </c>
      <c r="E6" s="17">
        <f>+E5+E7-E32</f>
        <v>0</v>
      </c>
      <c r="F6" s="17">
        <f>Разд.1.1!E6</f>
        <v>563705.79999999702</v>
      </c>
      <c r="G6" s="17">
        <f>Разд.1.2!E6</f>
        <v>0</v>
      </c>
      <c r="H6" s="17">
        <f>Разд.1.3!E6</f>
        <v>0</v>
      </c>
      <c r="I6" s="17"/>
      <c r="J6" s="17">
        <f t="shared" ref="J6:Y6" si="0">+J5+J7-J32</f>
        <v>0</v>
      </c>
      <c r="K6" s="17">
        <f t="shared" si="0"/>
        <v>0</v>
      </c>
      <c r="L6" s="17">
        <f t="shared" si="0"/>
        <v>0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>
        <f t="shared" si="0"/>
        <v>0</v>
      </c>
      <c r="V6" s="17">
        <f t="shared" si="0"/>
        <v>0</v>
      </c>
      <c r="W6" s="17">
        <f t="shared" si="0"/>
        <v>0</v>
      </c>
      <c r="X6" s="17">
        <f t="shared" si="0"/>
        <v>0</v>
      </c>
      <c r="Y6" s="17">
        <f t="shared" si="0"/>
        <v>0</v>
      </c>
      <c r="Z6" s="17"/>
    </row>
    <row r="7" spans="1:45">
      <c r="A7" s="19" t="s">
        <v>25</v>
      </c>
      <c r="B7" s="20" t="s">
        <v>31</v>
      </c>
      <c r="C7" s="21"/>
      <c r="D7" s="22"/>
      <c r="E7" s="23">
        <f>+E8+E10+E14+E17+E18+E26</f>
        <v>0</v>
      </c>
      <c r="F7" s="23">
        <f>Разд.1.1!E7</f>
        <v>52159942</v>
      </c>
      <c r="G7" s="23">
        <f>Разд.1.2!E7</f>
        <v>60689734</v>
      </c>
      <c r="H7" s="23">
        <f>Разд.1.3!E7</f>
        <v>63876433</v>
      </c>
      <c r="I7" s="23"/>
      <c r="J7" s="23">
        <f t="shared" ref="J7:Z7" si="1">+J8+J10+J14+J17+J18+J26</f>
        <v>0</v>
      </c>
      <c r="K7" s="23">
        <f t="shared" si="1"/>
        <v>0</v>
      </c>
      <c r="L7" s="23">
        <f t="shared" si="1"/>
        <v>0</v>
      </c>
      <c r="M7" s="23">
        <f t="shared" si="1"/>
        <v>0</v>
      </c>
      <c r="N7" s="23">
        <f t="shared" si="1"/>
        <v>0</v>
      </c>
      <c r="O7" s="23">
        <f t="shared" si="1"/>
        <v>0</v>
      </c>
      <c r="P7" s="23">
        <f t="shared" si="1"/>
        <v>0</v>
      </c>
      <c r="Q7" s="23">
        <f t="shared" si="1"/>
        <v>0</v>
      </c>
      <c r="R7" s="23">
        <f t="shared" si="1"/>
        <v>0</v>
      </c>
      <c r="S7" s="23">
        <f t="shared" si="1"/>
        <v>0</v>
      </c>
      <c r="T7" s="23">
        <f t="shared" si="1"/>
        <v>0</v>
      </c>
      <c r="U7" s="23">
        <f t="shared" si="1"/>
        <v>0</v>
      </c>
      <c r="V7" s="23">
        <f t="shared" si="1"/>
        <v>0</v>
      </c>
      <c r="W7" s="23">
        <f t="shared" si="1"/>
        <v>0</v>
      </c>
      <c r="X7" s="23">
        <f t="shared" si="1"/>
        <v>0</v>
      </c>
      <c r="Y7" s="23">
        <f t="shared" si="1"/>
        <v>0</v>
      </c>
      <c r="Z7" s="23">
        <f t="shared" si="1"/>
        <v>0</v>
      </c>
    </row>
    <row r="8" spans="1:45" ht="30">
      <c r="A8" s="6" t="s">
        <v>32</v>
      </c>
      <c r="B8" s="9" t="s">
        <v>33</v>
      </c>
      <c r="C8" s="5">
        <v>120</v>
      </c>
      <c r="D8" s="7"/>
      <c r="E8" s="17"/>
      <c r="F8" s="17">
        <f>Разд.1.1!E8</f>
        <v>347460</v>
      </c>
      <c r="G8" s="17">
        <f>Разд.1.2!E8</f>
        <v>347460</v>
      </c>
      <c r="H8" s="17">
        <f>Разд.1.3!E8</f>
        <v>347460</v>
      </c>
      <c r="I8" s="17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45">
      <c r="A9" s="6" t="s">
        <v>26</v>
      </c>
      <c r="B9" s="9" t="s">
        <v>34</v>
      </c>
      <c r="C9" s="5"/>
      <c r="D9" s="7"/>
      <c r="E9" s="17"/>
      <c r="F9" s="17">
        <f>Разд.1.1!E9</f>
        <v>0</v>
      </c>
      <c r="G9" s="17">
        <f>Разд.1.2!E9</f>
        <v>0</v>
      </c>
      <c r="H9" s="17">
        <f>Разд.1.3!E9</f>
        <v>0</v>
      </c>
      <c r="I9" s="17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45" ht="29.25">
      <c r="A10" s="25" t="s">
        <v>27</v>
      </c>
      <c r="B10" s="14" t="s">
        <v>35</v>
      </c>
      <c r="C10" s="15">
        <v>130</v>
      </c>
      <c r="D10" s="16"/>
      <c r="E10" s="17">
        <f>+E11+E12</f>
        <v>0</v>
      </c>
      <c r="F10" s="17">
        <f>Разд.1.1!E10</f>
        <v>50873982</v>
      </c>
      <c r="G10" s="17">
        <f>Разд.1.2!E10</f>
        <v>58503774</v>
      </c>
      <c r="H10" s="17">
        <f>Разд.1.3!E10</f>
        <v>62590473</v>
      </c>
      <c r="I10" s="17"/>
      <c r="J10" s="17">
        <f>+J11+J12</f>
        <v>0</v>
      </c>
      <c r="K10" s="17">
        <f t="shared" ref="K10:Z10" si="2">+K11+K12</f>
        <v>0</v>
      </c>
      <c r="L10" s="17">
        <f t="shared" si="2"/>
        <v>0</v>
      </c>
      <c r="M10" s="17">
        <f t="shared" si="2"/>
        <v>0</v>
      </c>
      <c r="N10" s="17">
        <f t="shared" si="2"/>
        <v>0</v>
      </c>
      <c r="O10" s="17">
        <f t="shared" si="2"/>
        <v>0</v>
      </c>
      <c r="P10" s="17">
        <f t="shared" si="2"/>
        <v>0</v>
      </c>
      <c r="Q10" s="17">
        <f t="shared" si="2"/>
        <v>0</v>
      </c>
      <c r="R10" s="17">
        <f t="shared" si="2"/>
        <v>0</v>
      </c>
      <c r="S10" s="17">
        <f t="shared" si="2"/>
        <v>0</v>
      </c>
      <c r="T10" s="17">
        <f t="shared" si="2"/>
        <v>0</v>
      </c>
      <c r="U10" s="17">
        <f t="shared" si="2"/>
        <v>0</v>
      </c>
      <c r="V10" s="17">
        <f t="shared" si="2"/>
        <v>0</v>
      </c>
      <c r="W10" s="17">
        <f t="shared" si="2"/>
        <v>0</v>
      </c>
      <c r="X10" s="17">
        <f t="shared" si="2"/>
        <v>0</v>
      </c>
      <c r="Y10" s="17">
        <f t="shared" si="2"/>
        <v>0</v>
      </c>
      <c r="Z10" s="17">
        <f t="shared" si="2"/>
        <v>0</v>
      </c>
    </row>
    <row r="11" spans="1:45" ht="60">
      <c r="A11" s="45" t="s">
        <v>36</v>
      </c>
      <c r="B11" s="9" t="s">
        <v>37</v>
      </c>
      <c r="C11" s="5">
        <v>130</v>
      </c>
      <c r="D11" s="11">
        <f>+E11</f>
        <v>0</v>
      </c>
      <c r="E11" s="17"/>
      <c r="F11" s="17">
        <f>Разд.1.1!E11</f>
        <v>46421442</v>
      </c>
      <c r="G11" s="17">
        <f>Разд.1.2!E11</f>
        <v>54051234</v>
      </c>
      <c r="H11" s="17">
        <f>Разд.1.3!E11</f>
        <v>58137933</v>
      </c>
      <c r="I11" s="1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45" ht="45">
      <c r="A12" s="8" t="s">
        <v>28</v>
      </c>
      <c r="B12" s="9" t="s">
        <v>38</v>
      </c>
      <c r="C12" s="5">
        <v>130</v>
      </c>
      <c r="D12" s="7"/>
      <c r="E12" s="17"/>
      <c r="F12" s="17">
        <f>Разд.1.1!E12</f>
        <v>0</v>
      </c>
      <c r="G12" s="17">
        <f>Разд.1.2!E12</f>
        <v>0</v>
      </c>
      <c r="H12" s="17">
        <f>Разд.1.3!E12</f>
        <v>0</v>
      </c>
      <c r="I12" s="17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45">
      <c r="A13" s="8" t="s">
        <v>243</v>
      </c>
      <c r="B13" s="9" t="s">
        <v>236</v>
      </c>
      <c r="C13" s="5">
        <v>130</v>
      </c>
      <c r="D13" s="7"/>
      <c r="E13" s="17"/>
      <c r="F13" s="17">
        <f>Разд.1.1!E13</f>
        <v>4452540</v>
      </c>
      <c r="G13" s="17">
        <f>Разд.1.2!E13</f>
        <v>4452540</v>
      </c>
      <c r="H13" s="17">
        <f>Разд.1.3!E13</f>
        <v>4452540</v>
      </c>
      <c r="I13" s="17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45" ht="29.25">
      <c r="A14" s="13" t="s">
        <v>29</v>
      </c>
      <c r="B14" s="14" t="s">
        <v>39</v>
      </c>
      <c r="C14" s="15">
        <v>140</v>
      </c>
      <c r="D14" s="16"/>
      <c r="E14" s="17">
        <f>+E15+E16</f>
        <v>0</v>
      </c>
      <c r="F14" s="17">
        <f>Разд.1.1!E14</f>
        <v>0</v>
      </c>
      <c r="G14" s="17">
        <f>Разд.1.2!E14</f>
        <v>0</v>
      </c>
      <c r="H14" s="17">
        <f>Разд.1.3!E14</f>
        <v>0</v>
      </c>
      <c r="I14" s="17"/>
      <c r="J14" s="17">
        <f>+J15+J16</f>
        <v>0</v>
      </c>
      <c r="K14" s="17">
        <f t="shared" ref="K14:Z14" si="3">+K15+K16</f>
        <v>0</v>
      </c>
      <c r="L14" s="17">
        <f t="shared" si="3"/>
        <v>0</v>
      </c>
      <c r="M14" s="17">
        <f t="shared" si="3"/>
        <v>0</v>
      </c>
      <c r="N14" s="17">
        <f t="shared" si="3"/>
        <v>0</v>
      </c>
      <c r="O14" s="17">
        <f t="shared" si="3"/>
        <v>0</v>
      </c>
      <c r="P14" s="17">
        <f t="shared" si="3"/>
        <v>0</v>
      </c>
      <c r="Q14" s="17">
        <f t="shared" si="3"/>
        <v>0</v>
      </c>
      <c r="R14" s="17">
        <f t="shared" si="3"/>
        <v>0</v>
      </c>
      <c r="S14" s="17">
        <f t="shared" si="3"/>
        <v>0</v>
      </c>
      <c r="T14" s="17">
        <f t="shared" si="3"/>
        <v>0</v>
      </c>
      <c r="U14" s="17">
        <f t="shared" si="3"/>
        <v>0</v>
      </c>
      <c r="V14" s="17">
        <f t="shared" si="3"/>
        <v>0</v>
      </c>
      <c r="W14" s="17">
        <f t="shared" si="3"/>
        <v>0</v>
      </c>
      <c r="X14" s="17">
        <f t="shared" si="3"/>
        <v>0</v>
      </c>
      <c r="Y14" s="17">
        <f t="shared" si="3"/>
        <v>0</v>
      </c>
      <c r="Z14" s="17">
        <f t="shared" si="3"/>
        <v>0</v>
      </c>
    </row>
    <row r="15" spans="1:45">
      <c r="A15" s="8" t="s">
        <v>26</v>
      </c>
      <c r="B15" s="9" t="s">
        <v>40</v>
      </c>
      <c r="C15" s="5">
        <v>140</v>
      </c>
      <c r="D15" s="7"/>
      <c r="E15" s="17"/>
      <c r="F15" s="17">
        <f>Разд.1.1!E15</f>
        <v>0</v>
      </c>
      <c r="G15" s="17">
        <f>Разд.1.2!E15</f>
        <v>0</v>
      </c>
      <c r="H15" s="17">
        <f>Разд.1.3!E15</f>
        <v>0</v>
      </c>
      <c r="I15" s="17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45">
      <c r="A16" s="6"/>
      <c r="B16" s="9"/>
      <c r="C16" s="5"/>
      <c r="D16" s="7"/>
      <c r="E16" s="17"/>
      <c r="F16" s="17">
        <f>Разд.1.1!E16</f>
        <v>0</v>
      </c>
      <c r="G16" s="17">
        <f>Разд.1.2!E16</f>
        <v>0</v>
      </c>
      <c r="H16" s="17">
        <f>Разд.1.3!E16</f>
        <v>0</v>
      </c>
      <c r="I16" s="17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13" t="s">
        <v>30</v>
      </c>
      <c r="B17" s="14" t="s">
        <v>41</v>
      </c>
      <c r="C17" s="15">
        <v>150</v>
      </c>
      <c r="D17" s="16"/>
      <c r="E17" s="17"/>
      <c r="F17" s="17">
        <f>Разд.1.1!E17</f>
        <v>0</v>
      </c>
      <c r="G17" s="17">
        <f>Разд.1.2!E17</f>
        <v>0</v>
      </c>
      <c r="H17" s="17">
        <f>Разд.1.3!E17</f>
        <v>0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>
      <c r="A18" s="6" t="s">
        <v>26</v>
      </c>
      <c r="B18" s="9"/>
      <c r="C18" s="5"/>
      <c r="D18" s="7"/>
      <c r="E18" s="17"/>
      <c r="F18" s="17">
        <f>Разд.1.1!E18</f>
        <v>0</v>
      </c>
      <c r="G18" s="17">
        <f>Разд.1.2!E18</f>
        <v>0</v>
      </c>
      <c r="H18" s="17">
        <f>Разд.1.3!E18</f>
        <v>0</v>
      </c>
      <c r="I18" s="17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13" t="s">
        <v>42</v>
      </c>
      <c r="B19" s="14" t="s">
        <v>43</v>
      </c>
      <c r="C19" s="15">
        <v>180</v>
      </c>
      <c r="D19" s="16"/>
      <c r="E19" s="17" t="e">
        <f>+E20+E24+#REF!</f>
        <v>#REF!</v>
      </c>
      <c r="F19" s="17">
        <f>Разд.1.1!E19</f>
        <v>938500</v>
      </c>
      <c r="G19" s="17">
        <f>Разд.1.2!E19</f>
        <v>1838500</v>
      </c>
      <c r="H19" s="17">
        <f>Разд.1.3!E19</f>
        <v>938500</v>
      </c>
      <c r="I19" s="17"/>
      <c r="J19" s="17" t="e">
        <f>+J20+J24+#REF!</f>
        <v>#REF!</v>
      </c>
      <c r="K19" s="17" t="e">
        <f>+K20+K24+#REF!</f>
        <v>#REF!</v>
      </c>
      <c r="L19" s="17" t="e">
        <f>+L20+L24+#REF!</f>
        <v>#REF!</v>
      </c>
      <c r="M19" s="17" t="e">
        <f>+M20+M24+#REF!</f>
        <v>#REF!</v>
      </c>
      <c r="N19" s="17" t="e">
        <f>+N20+N24+#REF!</f>
        <v>#REF!</v>
      </c>
      <c r="O19" s="17" t="e">
        <f>+O20+O24+#REF!</f>
        <v>#REF!</v>
      </c>
      <c r="P19" s="17" t="e">
        <f>+P20+P24+#REF!</f>
        <v>#REF!</v>
      </c>
      <c r="Q19" s="17" t="e">
        <f>+Q20+Q24+#REF!</f>
        <v>#REF!</v>
      </c>
      <c r="R19" s="17" t="e">
        <f>+R20+R24+#REF!</f>
        <v>#REF!</v>
      </c>
      <c r="S19" s="17" t="e">
        <f>+S20+S24+#REF!</f>
        <v>#REF!</v>
      </c>
      <c r="T19" s="17" t="e">
        <f>+T20+T24+#REF!</f>
        <v>#REF!</v>
      </c>
      <c r="U19" s="17" t="e">
        <f>+U20+U24+#REF!</f>
        <v>#REF!</v>
      </c>
      <c r="V19" s="17" t="e">
        <f>+V20+V24+#REF!</f>
        <v>#REF!</v>
      </c>
      <c r="W19" s="17" t="e">
        <f>+W20+W24+#REF!</f>
        <v>#REF!</v>
      </c>
      <c r="X19" s="17">
        <f t="shared" ref="X19:Z19" si="4">+X20+X24</f>
        <v>0</v>
      </c>
      <c r="Y19" s="17">
        <f t="shared" si="4"/>
        <v>0</v>
      </c>
      <c r="Z19" s="17">
        <f t="shared" si="4"/>
        <v>0</v>
      </c>
    </row>
    <row r="20" spans="1:26" ht="30">
      <c r="A20" s="45" t="s">
        <v>52</v>
      </c>
      <c r="B20" s="9" t="s">
        <v>44</v>
      </c>
      <c r="C20" s="5">
        <v>180</v>
      </c>
      <c r="D20" s="7"/>
      <c r="E20" s="17">
        <f>+E21+E22+E23</f>
        <v>0</v>
      </c>
      <c r="F20" s="17">
        <f>Разд.1.1!E20</f>
        <v>938500</v>
      </c>
      <c r="G20" s="17">
        <f>Разд.1.2!E20</f>
        <v>1838500</v>
      </c>
      <c r="H20" s="17">
        <f>Разд.1.3!E20</f>
        <v>938500</v>
      </c>
      <c r="I20" s="17"/>
      <c r="J20" s="11">
        <f>+J21+J22+J23</f>
        <v>0</v>
      </c>
      <c r="K20" s="11">
        <f t="shared" ref="K20:Z20" si="5">+K21+K22+K23</f>
        <v>0</v>
      </c>
      <c r="L20" s="11">
        <f t="shared" si="5"/>
        <v>0</v>
      </c>
      <c r="M20" s="11">
        <f t="shared" si="5"/>
        <v>0</v>
      </c>
      <c r="N20" s="11">
        <f t="shared" si="5"/>
        <v>0</v>
      </c>
      <c r="O20" s="11">
        <f t="shared" si="5"/>
        <v>0</v>
      </c>
      <c r="P20" s="11">
        <f t="shared" si="5"/>
        <v>0</v>
      </c>
      <c r="Q20" s="11">
        <f t="shared" si="5"/>
        <v>0</v>
      </c>
      <c r="R20" s="11">
        <f t="shared" si="5"/>
        <v>0</v>
      </c>
      <c r="S20" s="11">
        <f t="shared" si="5"/>
        <v>0</v>
      </c>
      <c r="T20" s="11">
        <f t="shared" si="5"/>
        <v>0</v>
      </c>
      <c r="U20" s="11">
        <f t="shared" si="5"/>
        <v>0</v>
      </c>
      <c r="V20" s="11">
        <f t="shared" si="5"/>
        <v>0</v>
      </c>
      <c r="W20" s="11">
        <f t="shared" si="5"/>
        <v>0</v>
      </c>
      <c r="X20" s="11">
        <f t="shared" si="5"/>
        <v>0</v>
      </c>
      <c r="Y20" s="11">
        <f t="shared" si="5"/>
        <v>0</v>
      </c>
      <c r="Z20" s="11">
        <f t="shared" si="5"/>
        <v>0</v>
      </c>
    </row>
    <row r="21" spans="1:26">
      <c r="A21" s="8" t="s">
        <v>26</v>
      </c>
      <c r="B21" s="9" t="s">
        <v>53</v>
      </c>
      <c r="C21" s="5">
        <v>180</v>
      </c>
      <c r="D21" s="7"/>
      <c r="E21" s="17"/>
      <c r="F21" s="17">
        <f>Разд.1.1!E21</f>
        <v>917400</v>
      </c>
      <c r="G21" s="17">
        <f>Разд.1.2!E21</f>
        <v>917400</v>
      </c>
      <c r="H21" s="17">
        <f>Разд.1.3!E21</f>
        <v>917400</v>
      </c>
      <c r="I21" s="17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8"/>
      <c r="B22" s="9" t="s">
        <v>54</v>
      </c>
      <c r="C22" s="5">
        <v>180</v>
      </c>
      <c r="D22" s="7"/>
      <c r="E22" s="17">
        <f>+K22</f>
        <v>0</v>
      </c>
      <c r="F22" s="17">
        <f>Разд.1.1!E22</f>
        <v>21100</v>
      </c>
      <c r="G22" s="17">
        <f>Разд.1.2!E22</f>
        <v>21100</v>
      </c>
      <c r="H22" s="17">
        <f>Разд.1.3!E22</f>
        <v>21100</v>
      </c>
      <c r="I22" s="17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8"/>
      <c r="B23" s="9" t="s">
        <v>55</v>
      </c>
      <c r="C23" s="5">
        <v>180</v>
      </c>
      <c r="D23" s="7"/>
      <c r="E23" s="17">
        <f>+L23</f>
        <v>0</v>
      </c>
      <c r="F23" s="17">
        <f>Разд.1.1!E23</f>
        <v>0</v>
      </c>
      <c r="G23" s="17">
        <f>Разд.1.2!E23</f>
        <v>900000</v>
      </c>
      <c r="H23" s="17">
        <f>Разд.1.3!E23</f>
        <v>0</v>
      </c>
      <c r="I23" s="17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8" t="s">
        <v>45</v>
      </c>
      <c r="B24" s="9" t="s">
        <v>46</v>
      </c>
      <c r="C24" s="5">
        <v>180</v>
      </c>
      <c r="D24" s="11"/>
      <c r="E24" s="17">
        <f>+P24</f>
        <v>0</v>
      </c>
      <c r="F24" s="17">
        <f>Разд.1.1!E24</f>
        <v>0</v>
      </c>
      <c r="G24" s="17">
        <f>Разд.1.2!E24</f>
        <v>0</v>
      </c>
      <c r="H24" s="17">
        <f>Разд.1.3!E24</f>
        <v>0</v>
      </c>
      <c r="I24" s="17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8" t="s">
        <v>242</v>
      </c>
      <c r="B25" s="9" t="s">
        <v>244</v>
      </c>
      <c r="C25" s="5">
        <v>180</v>
      </c>
      <c r="D25" s="11"/>
      <c r="E25" s="17"/>
      <c r="F25" s="17">
        <f>Разд.1.1!E25</f>
        <v>0</v>
      </c>
      <c r="G25" s="17">
        <f>Разд.1.2!E25</f>
        <v>0</v>
      </c>
      <c r="H25" s="17">
        <f>Разд.1.3!E25</f>
        <v>0</v>
      </c>
      <c r="I25" s="17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9.25">
      <c r="A26" s="13" t="s">
        <v>47</v>
      </c>
      <c r="B26" s="14" t="s">
        <v>48</v>
      </c>
      <c r="C26" s="15"/>
      <c r="D26" s="16"/>
      <c r="E26" s="17"/>
      <c r="F26" s="17">
        <f>Разд.1.1!E26</f>
        <v>0</v>
      </c>
      <c r="G26" s="17">
        <f>Разд.1.2!E26</f>
        <v>0</v>
      </c>
      <c r="H26" s="17">
        <f>Разд.1.3!E26</f>
        <v>0</v>
      </c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>
      <c r="A27" s="6" t="s">
        <v>26</v>
      </c>
      <c r="B27" s="9"/>
      <c r="C27" s="5"/>
      <c r="D27" s="7"/>
      <c r="E27" s="17"/>
      <c r="F27" s="17">
        <f>Разд.1.1!E27</f>
        <v>0</v>
      </c>
      <c r="G27" s="17">
        <f>Разд.1.2!E27</f>
        <v>0</v>
      </c>
      <c r="H27" s="17">
        <f>Разд.1.3!E27</f>
        <v>0</v>
      </c>
      <c r="I27" s="17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6"/>
      <c r="B28" s="9"/>
      <c r="C28" s="5"/>
      <c r="D28" s="7"/>
      <c r="E28" s="17"/>
      <c r="F28" s="17">
        <f>Разд.1.1!E28</f>
        <v>0</v>
      </c>
      <c r="G28" s="17">
        <f>Разд.1.2!E28</f>
        <v>0</v>
      </c>
      <c r="H28" s="17">
        <f>Разд.1.3!E28</f>
        <v>0</v>
      </c>
      <c r="I28" s="17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6" t="s">
        <v>49</v>
      </c>
      <c r="B29" s="9" t="s">
        <v>50</v>
      </c>
      <c r="C29" s="5" t="s">
        <v>22</v>
      </c>
      <c r="D29" s="7"/>
      <c r="E29" s="17"/>
      <c r="F29" s="17">
        <f>Разд.1.1!E29</f>
        <v>0</v>
      </c>
      <c r="G29" s="17">
        <f>Разд.1.2!E29</f>
        <v>0</v>
      </c>
      <c r="H29" s="17">
        <f>Разд.1.3!E29</f>
        <v>0</v>
      </c>
      <c r="I29" s="17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45">
      <c r="A30" s="52" t="s">
        <v>226</v>
      </c>
      <c r="B30" s="9" t="s">
        <v>51</v>
      </c>
      <c r="C30" s="5">
        <v>510</v>
      </c>
      <c r="D30" s="7"/>
      <c r="E30" s="17"/>
      <c r="F30" s="17">
        <f>Разд.1.1!E30</f>
        <v>0</v>
      </c>
      <c r="G30" s="17">
        <f>Разд.1.2!E30</f>
        <v>0</v>
      </c>
      <c r="H30" s="17">
        <f>Разд.1.3!E30</f>
        <v>0</v>
      </c>
      <c r="I30" s="17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2" t="s">
        <v>22</v>
      </c>
    </row>
    <row r="31" spans="1:26">
      <c r="A31" s="6"/>
      <c r="B31" s="9"/>
      <c r="C31" s="5"/>
      <c r="D31" s="7"/>
      <c r="E31" s="17"/>
      <c r="F31" s="17">
        <f>Разд.1.1!E31</f>
        <v>0</v>
      </c>
      <c r="G31" s="17">
        <f>Разд.1.2!E31</f>
        <v>0</v>
      </c>
      <c r="H31" s="17">
        <f>Разд.1.3!E31</f>
        <v>0</v>
      </c>
      <c r="I31" s="17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2" t="s">
        <v>22</v>
      </c>
    </row>
    <row r="32" spans="1:26">
      <c r="A32" s="19" t="s">
        <v>56</v>
      </c>
      <c r="B32" s="20" t="s">
        <v>59</v>
      </c>
      <c r="C32" s="21" t="s">
        <v>22</v>
      </c>
      <c r="D32" s="22"/>
      <c r="E32" s="23">
        <f>+E33+E45+E52+E56+E60+E62+E76+E80</f>
        <v>0</v>
      </c>
      <c r="F32" s="23">
        <f>Разд.1.1!E32</f>
        <v>52159942</v>
      </c>
      <c r="G32" s="23">
        <f>Разд.1.2!E32</f>
        <v>60689734</v>
      </c>
      <c r="H32" s="23">
        <f>Разд.1.3!E32</f>
        <v>63876433</v>
      </c>
      <c r="I32" s="23"/>
      <c r="J32" s="23">
        <f>+J33+J45+J52+J56+J60+J62+J76+J80</f>
        <v>0</v>
      </c>
      <c r="K32" s="23">
        <f t="shared" ref="K32:Y32" si="6">+K33+K45+K52+K56+K60+K62+K76+K80</f>
        <v>0</v>
      </c>
      <c r="L32" s="23">
        <f t="shared" si="6"/>
        <v>0</v>
      </c>
      <c r="M32" s="23">
        <f t="shared" si="6"/>
        <v>0</v>
      </c>
      <c r="N32" s="23">
        <f t="shared" si="6"/>
        <v>0</v>
      </c>
      <c r="O32" s="23">
        <f t="shared" si="6"/>
        <v>0</v>
      </c>
      <c r="P32" s="23">
        <f t="shared" si="6"/>
        <v>0</v>
      </c>
      <c r="Q32" s="23">
        <f t="shared" si="6"/>
        <v>0</v>
      </c>
      <c r="R32" s="23">
        <f t="shared" si="6"/>
        <v>0</v>
      </c>
      <c r="S32" s="23">
        <f t="shared" si="6"/>
        <v>0</v>
      </c>
      <c r="T32" s="23">
        <f t="shared" si="6"/>
        <v>0</v>
      </c>
      <c r="U32" s="23">
        <f t="shared" si="6"/>
        <v>0</v>
      </c>
      <c r="V32" s="23">
        <f t="shared" si="6"/>
        <v>0</v>
      </c>
      <c r="W32" s="23">
        <f t="shared" si="6"/>
        <v>0</v>
      </c>
      <c r="X32" s="23">
        <f t="shared" si="6"/>
        <v>0</v>
      </c>
      <c r="Y32" s="23">
        <f t="shared" si="6"/>
        <v>0</v>
      </c>
      <c r="Z32" s="24" t="s">
        <v>22</v>
      </c>
    </row>
    <row r="33" spans="1:26" ht="29.25">
      <c r="A33" s="13" t="s">
        <v>57</v>
      </c>
      <c r="B33" s="14" t="s">
        <v>60</v>
      </c>
      <c r="C33" s="15" t="s">
        <v>22</v>
      </c>
      <c r="D33" s="16"/>
      <c r="E33" s="17">
        <f>+E34+E37+E40+E41+E42</f>
        <v>0</v>
      </c>
      <c r="F33" s="17">
        <f>Разд.1.1!E33</f>
        <v>45953177</v>
      </c>
      <c r="G33" s="17">
        <f>Разд.1.2!E33</f>
        <v>53430358</v>
      </c>
      <c r="H33" s="17">
        <f>Разд.1.3!E33</f>
        <v>57380046</v>
      </c>
      <c r="I33" s="17"/>
      <c r="J33" s="17">
        <f>+J34+J37+J40+J41</f>
        <v>0</v>
      </c>
      <c r="K33" s="17">
        <f t="shared" ref="K33:W33" si="7">+K34+K37+K40+K41</f>
        <v>0</v>
      </c>
      <c r="L33" s="17">
        <f t="shared" si="7"/>
        <v>0</v>
      </c>
      <c r="M33" s="17">
        <f t="shared" si="7"/>
        <v>0</v>
      </c>
      <c r="N33" s="17">
        <f t="shared" si="7"/>
        <v>0</v>
      </c>
      <c r="O33" s="17">
        <f t="shared" si="7"/>
        <v>0</v>
      </c>
      <c r="P33" s="17">
        <f t="shared" si="7"/>
        <v>0</v>
      </c>
      <c r="Q33" s="17">
        <f t="shared" si="7"/>
        <v>0</v>
      </c>
      <c r="R33" s="17">
        <f t="shared" si="7"/>
        <v>0</v>
      </c>
      <c r="S33" s="17">
        <f t="shared" si="7"/>
        <v>0</v>
      </c>
      <c r="T33" s="17">
        <f t="shared" si="7"/>
        <v>0</v>
      </c>
      <c r="U33" s="17">
        <f t="shared" si="7"/>
        <v>0</v>
      </c>
      <c r="V33" s="17">
        <f t="shared" si="7"/>
        <v>0</v>
      </c>
      <c r="W33" s="17">
        <f t="shared" si="7"/>
        <v>0</v>
      </c>
      <c r="X33" s="17"/>
      <c r="Y33" s="17"/>
      <c r="Z33" s="18" t="s">
        <v>22</v>
      </c>
    </row>
    <row r="34" spans="1:26" ht="30">
      <c r="A34" s="8" t="s">
        <v>58</v>
      </c>
      <c r="B34" s="9" t="s">
        <v>61</v>
      </c>
      <c r="C34" s="5">
        <v>111</v>
      </c>
      <c r="D34" s="7"/>
      <c r="E34" s="17">
        <f>SUM(J34:X34)</f>
        <v>0</v>
      </c>
      <c r="F34" s="17">
        <f>Разд.1.1!E34</f>
        <v>35291281</v>
      </c>
      <c r="G34" s="17">
        <f>Разд.1.2!E34</f>
        <v>41057110</v>
      </c>
      <c r="H34" s="17">
        <f>Разд.1.3!E34</f>
        <v>44090665</v>
      </c>
      <c r="I34" s="17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2" t="s">
        <v>22</v>
      </c>
    </row>
    <row r="35" spans="1:26">
      <c r="A35" s="8" t="s">
        <v>62</v>
      </c>
      <c r="B35" s="9" t="s">
        <v>63</v>
      </c>
      <c r="C35" s="5">
        <v>112</v>
      </c>
      <c r="D35" s="7"/>
      <c r="E35" s="17">
        <f t="shared" ref="E35:E36" si="8">SUM(J35:X35)</f>
        <v>0</v>
      </c>
      <c r="F35" s="17">
        <f>Разд.1.1!E35</f>
        <v>4200</v>
      </c>
      <c r="G35" s="17">
        <f>Разд.1.2!E35</f>
        <v>4200</v>
      </c>
      <c r="H35" s="17">
        <f>Разд.1.3!E35</f>
        <v>4200</v>
      </c>
      <c r="I35" s="17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2" t="s">
        <v>22</v>
      </c>
    </row>
    <row r="36" spans="1:26" ht="30">
      <c r="A36" s="8" t="s">
        <v>65</v>
      </c>
      <c r="B36" s="9" t="s">
        <v>64</v>
      </c>
      <c r="C36" s="5">
        <v>113</v>
      </c>
      <c r="D36" s="7"/>
      <c r="E36" s="17">
        <f t="shared" si="8"/>
        <v>0</v>
      </c>
      <c r="F36" s="17">
        <f>Разд.1.1!E36</f>
        <v>0</v>
      </c>
      <c r="G36" s="17">
        <f>Разд.1.2!E36</f>
        <v>0</v>
      </c>
      <c r="H36" s="17">
        <f>Разд.1.3!E36</f>
        <v>0</v>
      </c>
      <c r="I36" s="17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2" t="s">
        <v>22</v>
      </c>
    </row>
    <row r="37" spans="1:26" ht="30">
      <c r="A37" s="8" t="s">
        <v>66</v>
      </c>
      <c r="B37" s="9" t="s">
        <v>67</v>
      </c>
      <c r="C37" s="5">
        <v>119</v>
      </c>
      <c r="D37" s="7"/>
      <c r="E37" s="17">
        <f>+E38+E39</f>
        <v>0</v>
      </c>
      <c r="F37" s="17">
        <f>Разд.1.1!E37</f>
        <v>10657696</v>
      </c>
      <c r="G37" s="17">
        <f>Разд.1.2!E37</f>
        <v>12369048</v>
      </c>
      <c r="H37" s="17">
        <f>Разд.1.3!E37</f>
        <v>13285181</v>
      </c>
      <c r="I37" s="17"/>
      <c r="J37" s="11">
        <f>+J38+J39</f>
        <v>0</v>
      </c>
      <c r="K37" s="11">
        <f t="shared" ref="K37:W37" si="9">+K38+K39</f>
        <v>0</v>
      </c>
      <c r="L37" s="11">
        <f t="shared" si="9"/>
        <v>0</v>
      </c>
      <c r="M37" s="11">
        <f t="shared" si="9"/>
        <v>0</v>
      </c>
      <c r="N37" s="11">
        <f t="shared" si="9"/>
        <v>0</v>
      </c>
      <c r="O37" s="11">
        <f t="shared" si="9"/>
        <v>0</v>
      </c>
      <c r="P37" s="11">
        <f t="shared" si="9"/>
        <v>0</v>
      </c>
      <c r="Q37" s="11">
        <f t="shared" si="9"/>
        <v>0</v>
      </c>
      <c r="R37" s="11">
        <f t="shared" si="9"/>
        <v>0</v>
      </c>
      <c r="S37" s="11">
        <f t="shared" si="9"/>
        <v>0</v>
      </c>
      <c r="T37" s="11">
        <f t="shared" si="9"/>
        <v>0</v>
      </c>
      <c r="U37" s="11">
        <f t="shared" si="9"/>
        <v>0</v>
      </c>
      <c r="V37" s="11">
        <f t="shared" si="9"/>
        <v>0</v>
      </c>
      <c r="W37" s="11">
        <f t="shared" si="9"/>
        <v>0</v>
      </c>
      <c r="X37" s="11"/>
      <c r="Y37" s="11"/>
      <c r="Z37" s="12" t="s">
        <v>22</v>
      </c>
    </row>
    <row r="38" spans="1:26" ht="30">
      <c r="A38" s="8" t="s">
        <v>69</v>
      </c>
      <c r="B38" s="9" t="s">
        <v>68</v>
      </c>
      <c r="C38" s="5">
        <v>119</v>
      </c>
      <c r="D38" s="7"/>
      <c r="E38" s="17">
        <f t="shared" ref="E38:E44" si="10">SUM(J38:X38)</f>
        <v>0</v>
      </c>
      <c r="F38" s="17">
        <f>Разд.1.1!E38</f>
        <v>10657696</v>
      </c>
      <c r="G38" s="17">
        <f>Разд.1.2!E38</f>
        <v>12369048</v>
      </c>
      <c r="H38" s="17">
        <f>Разд.1.3!E38</f>
        <v>13285181</v>
      </c>
      <c r="I38" s="17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2" t="s">
        <v>22</v>
      </c>
    </row>
    <row r="39" spans="1:26">
      <c r="A39" s="8" t="s">
        <v>70</v>
      </c>
      <c r="B39" s="9" t="s">
        <v>72</v>
      </c>
      <c r="C39" s="5">
        <v>119</v>
      </c>
      <c r="D39" s="7"/>
      <c r="E39" s="17">
        <f t="shared" si="10"/>
        <v>0</v>
      </c>
      <c r="F39" s="17">
        <f>Разд.1.1!E39</f>
        <v>0</v>
      </c>
      <c r="G39" s="17">
        <f>Разд.1.2!E39</f>
        <v>0</v>
      </c>
      <c r="H39" s="17">
        <f>Разд.1.3!E39</f>
        <v>0</v>
      </c>
      <c r="I39" s="17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2" t="s">
        <v>22</v>
      </c>
    </row>
    <row r="40" spans="1:26" ht="30">
      <c r="A40" s="6" t="s">
        <v>71</v>
      </c>
      <c r="B40" s="9" t="s">
        <v>73</v>
      </c>
      <c r="C40" s="5">
        <v>131</v>
      </c>
      <c r="D40" s="7"/>
      <c r="E40" s="17">
        <f t="shared" si="10"/>
        <v>0</v>
      </c>
      <c r="F40" s="17">
        <f>Разд.1.1!E40</f>
        <v>0</v>
      </c>
      <c r="G40" s="17">
        <f>Разд.1.2!E40</f>
        <v>0</v>
      </c>
      <c r="H40" s="17">
        <f>Разд.1.3!E40</f>
        <v>0</v>
      </c>
      <c r="I40" s="17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2" t="s">
        <v>22</v>
      </c>
    </row>
    <row r="41" spans="1:26" ht="30">
      <c r="A41" s="6" t="s">
        <v>75</v>
      </c>
      <c r="B41" s="9" t="s">
        <v>74</v>
      </c>
      <c r="C41" s="5">
        <v>134</v>
      </c>
      <c r="D41" s="7"/>
      <c r="E41" s="17">
        <f t="shared" si="10"/>
        <v>0</v>
      </c>
      <c r="F41" s="17">
        <f>Разд.1.1!E41</f>
        <v>0</v>
      </c>
      <c r="G41" s="17">
        <f>Разд.1.2!E41</f>
        <v>0</v>
      </c>
      <c r="H41" s="17">
        <f>Разд.1.3!E41</f>
        <v>0</v>
      </c>
      <c r="I41" s="17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2" t="s">
        <v>22</v>
      </c>
    </row>
    <row r="42" spans="1:26" ht="30">
      <c r="A42" s="6" t="s">
        <v>76</v>
      </c>
      <c r="B42" s="9" t="s">
        <v>77</v>
      </c>
      <c r="C42" s="5">
        <v>139</v>
      </c>
      <c r="D42" s="7"/>
      <c r="E42" s="17">
        <f t="shared" si="10"/>
        <v>0</v>
      </c>
      <c r="F42" s="17">
        <f>Разд.1.1!E42</f>
        <v>0</v>
      </c>
      <c r="G42" s="17">
        <f>Разд.1.2!E42</f>
        <v>0</v>
      </c>
      <c r="H42" s="17">
        <f>Разд.1.3!E42</f>
        <v>0</v>
      </c>
      <c r="I42" s="17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2" t="s">
        <v>22</v>
      </c>
    </row>
    <row r="43" spans="1:26" ht="30">
      <c r="A43" s="8" t="s">
        <v>79</v>
      </c>
      <c r="B43" s="9" t="s">
        <v>78</v>
      </c>
      <c r="C43" s="5">
        <v>139</v>
      </c>
      <c r="D43" s="7"/>
      <c r="E43" s="17">
        <f t="shared" si="10"/>
        <v>0</v>
      </c>
      <c r="F43" s="17">
        <f>Разд.1.1!E43</f>
        <v>0</v>
      </c>
      <c r="G43" s="17">
        <f>Разд.1.2!E43</f>
        <v>0</v>
      </c>
      <c r="H43" s="17">
        <f>Разд.1.3!E43</f>
        <v>0</v>
      </c>
      <c r="I43" s="17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2" t="s">
        <v>22</v>
      </c>
    </row>
    <row r="44" spans="1:26">
      <c r="A44" s="8" t="s">
        <v>80</v>
      </c>
      <c r="B44" s="9" t="s">
        <v>81</v>
      </c>
      <c r="C44" s="5">
        <v>139</v>
      </c>
      <c r="D44" s="7"/>
      <c r="E44" s="17">
        <f t="shared" si="10"/>
        <v>0</v>
      </c>
      <c r="F44" s="17">
        <f>Разд.1.1!E44</f>
        <v>0</v>
      </c>
      <c r="G44" s="17">
        <f>Разд.1.2!E44</f>
        <v>0</v>
      </c>
      <c r="H44" s="17">
        <f>Разд.1.3!E44</f>
        <v>0</v>
      </c>
      <c r="I44" s="17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2" t="s">
        <v>22</v>
      </c>
    </row>
    <row r="45" spans="1:26">
      <c r="A45" s="13" t="s">
        <v>83</v>
      </c>
      <c r="B45" s="14" t="s">
        <v>82</v>
      </c>
      <c r="C45" s="15">
        <v>300</v>
      </c>
      <c r="D45" s="16"/>
      <c r="E45" s="17">
        <f>+E46+E47</f>
        <v>0</v>
      </c>
      <c r="F45" s="17">
        <f>Разд.1.1!E45</f>
        <v>0</v>
      </c>
      <c r="G45" s="17">
        <f>Разд.1.2!E45</f>
        <v>0</v>
      </c>
      <c r="H45" s="17">
        <f>Разд.1.3!E45</f>
        <v>0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8" t="s">
        <v>22</v>
      </c>
    </row>
    <row r="46" spans="1:26" ht="45">
      <c r="A46" s="8" t="s">
        <v>84</v>
      </c>
      <c r="B46" s="9" t="s">
        <v>85</v>
      </c>
      <c r="C46" s="5">
        <v>300</v>
      </c>
      <c r="D46" s="7"/>
      <c r="E46" s="17">
        <f t="shared" ref="E46:E51" si="11">SUM(J46:X46)</f>
        <v>0</v>
      </c>
      <c r="F46" s="17">
        <f>Разд.1.1!E46</f>
        <v>0</v>
      </c>
      <c r="G46" s="17">
        <f>Разд.1.2!E46</f>
        <v>0</v>
      </c>
      <c r="H46" s="17">
        <f>Разд.1.3!E46</f>
        <v>0</v>
      </c>
      <c r="I46" s="17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2" t="s">
        <v>22</v>
      </c>
    </row>
    <row r="47" spans="1:26" ht="45">
      <c r="A47" s="8" t="s">
        <v>114</v>
      </c>
      <c r="B47" s="9" t="s">
        <v>86</v>
      </c>
      <c r="C47" s="5">
        <v>321</v>
      </c>
      <c r="D47" s="7"/>
      <c r="E47" s="17">
        <f t="shared" si="11"/>
        <v>0</v>
      </c>
      <c r="F47" s="17">
        <f>Разд.1.1!E47</f>
        <v>0</v>
      </c>
      <c r="G47" s="17">
        <f>Разд.1.2!E47</f>
        <v>0</v>
      </c>
      <c r="H47" s="17">
        <f>Разд.1.3!E47</f>
        <v>0</v>
      </c>
      <c r="I47" s="17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2" t="s">
        <v>22</v>
      </c>
    </row>
    <row r="48" spans="1:26">
      <c r="A48" s="8"/>
      <c r="B48" s="9"/>
      <c r="C48" s="5"/>
      <c r="D48" s="7"/>
      <c r="E48" s="17">
        <f t="shared" si="11"/>
        <v>0</v>
      </c>
      <c r="F48" s="17">
        <f>Разд.1.1!E48</f>
        <v>0</v>
      </c>
      <c r="G48" s="17">
        <f>Разд.1.2!E48</f>
        <v>0</v>
      </c>
      <c r="H48" s="17">
        <f>Разд.1.3!E48</f>
        <v>0</v>
      </c>
      <c r="I48" s="17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0">
      <c r="A49" s="8" t="s">
        <v>87</v>
      </c>
      <c r="B49" s="9" t="s">
        <v>88</v>
      </c>
      <c r="C49" s="5">
        <v>340</v>
      </c>
      <c r="D49" s="7"/>
      <c r="E49" s="17">
        <f t="shared" si="11"/>
        <v>0</v>
      </c>
      <c r="F49" s="17">
        <f>Разд.1.1!E49</f>
        <v>0</v>
      </c>
      <c r="G49" s="17">
        <f>Разд.1.2!E49</f>
        <v>0</v>
      </c>
      <c r="H49" s="17">
        <f>Разд.1.3!E49</f>
        <v>0</v>
      </c>
      <c r="I49" s="17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2" t="s">
        <v>22</v>
      </c>
    </row>
    <row r="50" spans="1:26" ht="45">
      <c r="A50" s="8" t="s">
        <v>90</v>
      </c>
      <c r="B50" s="9" t="s">
        <v>89</v>
      </c>
      <c r="C50" s="5">
        <v>350</v>
      </c>
      <c r="D50" s="7"/>
      <c r="E50" s="17">
        <f t="shared" si="11"/>
        <v>0</v>
      </c>
      <c r="F50" s="17">
        <f>Разд.1.1!E50</f>
        <v>0</v>
      </c>
      <c r="G50" s="17">
        <f>Разд.1.2!E50</f>
        <v>0</v>
      </c>
      <c r="H50" s="17">
        <f>Разд.1.3!E50</f>
        <v>0</v>
      </c>
      <c r="I50" s="17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2" t="s">
        <v>22</v>
      </c>
    </row>
    <row r="51" spans="1:26" ht="30">
      <c r="A51" s="8" t="s">
        <v>91</v>
      </c>
      <c r="B51" s="9" t="s">
        <v>92</v>
      </c>
      <c r="C51" s="5">
        <v>360</v>
      </c>
      <c r="D51" s="7"/>
      <c r="E51" s="17">
        <f t="shared" si="11"/>
        <v>0</v>
      </c>
      <c r="F51" s="17">
        <f>Разд.1.1!E51</f>
        <v>0</v>
      </c>
      <c r="G51" s="17">
        <f>Разд.1.2!E51</f>
        <v>0</v>
      </c>
      <c r="H51" s="17">
        <f>Разд.1.3!E51</f>
        <v>0</v>
      </c>
      <c r="I51" s="17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2" t="s">
        <v>22</v>
      </c>
    </row>
    <row r="52" spans="1:26">
      <c r="A52" s="13" t="s">
        <v>94</v>
      </c>
      <c r="B52" s="14" t="s">
        <v>93</v>
      </c>
      <c r="C52" s="15">
        <v>850</v>
      </c>
      <c r="D52" s="16"/>
      <c r="E52" s="17">
        <f>+E53+E54+E55</f>
        <v>0</v>
      </c>
      <c r="F52" s="17">
        <f>Разд.1.1!E52</f>
        <v>543100</v>
      </c>
      <c r="G52" s="17">
        <f>Разд.1.2!E52</f>
        <v>543100</v>
      </c>
      <c r="H52" s="17">
        <f>Разд.1.3!E52</f>
        <v>543100</v>
      </c>
      <c r="I52" s="17"/>
      <c r="J52" s="17">
        <f>+J53+J54+J55</f>
        <v>0</v>
      </c>
      <c r="K52" s="17">
        <f t="shared" ref="K52:W52" si="12">+K53+K54+K55</f>
        <v>0</v>
      </c>
      <c r="L52" s="17">
        <f t="shared" si="12"/>
        <v>0</v>
      </c>
      <c r="M52" s="17">
        <f t="shared" si="12"/>
        <v>0</v>
      </c>
      <c r="N52" s="17">
        <f t="shared" si="12"/>
        <v>0</v>
      </c>
      <c r="O52" s="17">
        <f t="shared" si="12"/>
        <v>0</v>
      </c>
      <c r="P52" s="17">
        <f t="shared" si="12"/>
        <v>0</v>
      </c>
      <c r="Q52" s="17">
        <f t="shared" si="12"/>
        <v>0</v>
      </c>
      <c r="R52" s="17">
        <f t="shared" si="12"/>
        <v>0</v>
      </c>
      <c r="S52" s="17">
        <f t="shared" si="12"/>
        <v>0</v>
      </c>
      <c r="T52" s="17">
        <f t="shared" si="12"/>
        <v>0</v>
      </c>
      <c r="U52" s="17">
        <f t="shared" si="12"/>
        <v>0</v>
      </c>
      <c r="V52" s="17">
        <f t="shared" si="12"/>
        <v>0</v>
      </c>
      <c r="W52" s="17">
        <f t="shared" si="12"/>
        <v>0</v>
      </c>
      <c r="X52" s="17"/>
      <c r="Y52" s="17"/>
      <c r="Z52" s="18" t="s">
        <v>22</v>
      </c>
    </row>
    <row r="53" spans="1:26" ht="30">
      <c r="A53" s="8" t="s">
        <v>95</v>
      </c>
      <c r="B53" s="9" t="s">
        <v>96</v>
      </c>
      <c r="C53" s="5">
        <v>851</v>
      </c>
      <c r="D53" s="7"/>
      <c r="E53" s="17">
        <f t="shared" ref="E53:E55" si="13">SUM(J53:X53)</f>
        <v>0</v>
      </c>
      <c r="F53" s="17">
        <f>Разд.1.1!E53</f>
        <v>533100</v>
      </c>
      <c r="G53" s="17">
        <f>Разд.1.2!E53</f>
        <v>533100</v>
      </c>
      <c r="H53" s="17">
        <f>Разд.1.3!E53</f>
        <v>533100</v>
      </c>
      <c r="I53" s="17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2" t="s">
        <v>22</v>
      </c>
    </row>
    <row r="54" spans="1:26" ht="30">
      <c r="A54" s="8" t="s">
        <v>98</v>
      </c>
      <c r="B54" s="9" t="s">
        <v>97</v>
      </c>
      <c r="C54" s="5">
        <v>852</v>
      </c>
      <c r="D54" s="7"/>
      <c r="E54" s="17">
        <f t="shared" si="13"/>
        <v>0</v>
      </c>
      <c r="F54" s="17">
        <f>Разд.1.1!E54</f>
        <v>0</v>
      </c>
      <c r="G54" s="17">
        <f>Разд.1.2!E54</f>
        <v>0</v>
      </c>
      <c r="H54" s="17">
        <f>Разд.1.3!E54</f>
        <v>0</v>
      </c>
      <c r="I54" s="17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2" t="s">
        <v>22</v>
      </c>
    </row>
    <row r="55" spans="1:26">
      <c r="A55" s="8" t="s">
        <v>99</v>
      </c>
      <c r="B55" s="9" t="s">
        <v>100</v>
      </c>
      <c r="C55" s="5">
        <v>853</v>
      </c>
      <c r="D55" s="7"/>
      <c r="E55" s="17">
        <f t="shared" si="13"/>
        <v>0</v>
      </c>
      <c r="F55" s="17">
        <f>Разд.1.1!E55</f>
        <v>10000</v>
      </c>
      <c r="G55" s="17">
        <f>Разд.1.2!E55</f>
        <v>10000</v>
      </c>
      <c r="H55" s="17">
        <f>Разд.1.3!E55</f>
        <v>10000</v>
      </c>
      <c r="I55" s="17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2" t="s">
        <v>22</v>
      </c>
    </row>
    <row r="56" spans="1:26" ht="29.25">
      <c r="A56" s="13" t="s">
        <v>102</v>
      </c>
      <c r="B56" s="14" t="s">
        <v>101</v>
      </c>
      <c r="C56" s="15" t="s">
        <v>22</v>
      </c>
      <c r="D56" s="16"/>
      <c r="E56" s="17">
        <f>+E57+E58+E59</f>
        <v>0</v>
      </c>
      <c r="F56" s="17">
        <f>Разд.1.1!E56</f>
        <v>0</v>
      </c>
      <c r="G56" s="17">
        <f>Разд.1.2!E56</f>
        <v>0</v>
      </c>
      <c r="H56" s="17">
        <f>Разд.1.3!E56</f>
        <v>0</v>
      </c>
      <c r="I56" s="17"/>
      <c r="J56" s="17">
        <f>+J58+J57+J59</f>
        <v>0</v>
      </c>
      <c r="K56" s="17">
        <f t="shared" ref="K56:W56" si="14">+K58+K57+K59</f>
        <v>0</v>
      </c>
      <c r="L56" s="17">
        <f t="shared" si="14"/>
        <v>0</v>
      </c>
      <c r="M56" s="17">
        <f t="shared" si="14"/>
        <v>0</v>
      </c>
      <c r="N56" s="17">
        <f t="shared" si="14"/>
        <v>0</v>
      </c>
      <c r="O56" s="17">
        <f t="shared" si="14"/>
        <v>0</v>
      </c>
      <c r="P56" s="17">
        <f t="shared" si="14"/>
        <v>0</v>
      </c>
      <c r="Q56" s="17">
        <f t="shared" si="14"/>
        <v>0</v>
      </c>
      <c r="R56" s="17">
        <f t="shared" si="14"/>
        <v>0</v>
      </c>
      <c r="S56" s="17">
        <f t="shared" si="14"/>
        <v>0</v>
      </c>
      <c r="T56" s="17">
        <f t="shared" si="14"/>
        <v>0</v>
      </c>
      <c r="U56" s="17">
        <f t="shared" si="14"/>
        <v>0</v>
      </c>
      <c r="V56" s="17">
        <f t="shared" si="14"/>
        <v>0</v>
      </c>
      <c r="W56" s="17">
        <f t="shared" si="14"/>
        <v>0</v>
      </c>
      <c r="X56" s="17"/>
      <c r="Y56" s="17"/>
      <c r="Z56" s="18" t="s">
        <v>22</v>
      </c>
    </row>
    <row r="57" spans="1:26" ht="30">
      <c r="A57" s="8" t="s">
        <v>103</v>
      </c>
      <c r="B57" s="9" t="s">
        <v>104</v>
      </c>
      <c r="C57" s="5">
        <v>810</v>
      </c>
      <c r="D57" s="7"/>
      <c r="E57" s="17">
        <f t="shared" ref="E57:E59" si="15">SUM(J57:X57)</f>
        <v>0</v>
      </c>
      <c r="F57" s="17">
        <f>Разд.1.1!E57</f>
        <v>0</v>
      </c>
      <c r="G57" s="17">
        <f>Разд.1.2!E57</f>
        <v>0</v>
      </c>
      <c r="H57" s="17">
        <f>Разд.1.3!E57</f>
        <v>0</v>
      </c>
      <c r="I57" s="17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2" t="s">
        <v>22</v>
      </c>
    </row>
    <row r="58" spans="1:26">
      <c r="A58" s="8" t="s">
        <v>106</v>
      </c>
      <c r="B58" s="9" t="s">
        <v>105</v>
      </c>
      <c r="C58" s="5">
        <v>862</v>
      </c>
      <c r="D58" s="7"/>
      <c r="E58" s="17">
        <f t="shared" si="15"/>
        <v>0</v>
      </c>
      <c r="F58" s="17">
        <f>Разд.1.1!E58</f>
        <v>0</v>
      </c>
      <c r="G58" s="17">
        <f>Разд.1.2!E58</f>
        <v>0</v>
      </c>
      <c r="H58" s="17">
        <f>Разд.1.3!E58</f>
        <v>0</v>
      </c>
      <c r="I58" s="17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2" t="s">
        <v>22</v>
      </c>
    </row>
    <row r="59" spans="1:26" ht="30">
      <c r="A59" s="8" t="s">
        <v>107</v>
      </c>
      <c r="B59" s="9" t="s">
        <v>108</v>
      </c>
      <c r="C59" s="5">
        <v>863</v>
      </c>
      <c r="D59" s="7"/>
      <c r="E59" s="17">
        <f t="shared" si="15"/>
        <v>0</v>
      </c>
      <c r="F59" s="17">
        <f>Разд.1.1!E59</f>
        <v>0</v>
      </c>
      <c r="G59" s="17">
        <f>Разд.1.2!E59</f>
        <v>0</v>
      </c>
      <c r="H59" s="17">
        <f>Разд.1.3!E59</f>
        <v>0</v>
      </c>
      <c r="I59" s="17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2" t="s">
        <v>22</v>
      </c>
    </row>
    <row r="60" spans="1:26">
      <c r="A60" s="13" t="s">
        <v>110</v>
      </c>
      <c r="B60" s="14" t="s">
        <v>111</v>
      </c>
      <c r="C60" s="15" t="s">
        <v>22</v>
      </c>
      <c r="D60" s="16"/>
      <c r="E60" s="17">
        <f>+E61</f>
        <v>0</v>
      </c>
      <c r="F60" s="17">
        <f>Разд.1.1!E60</f>
        <v>0</v>
      </c>
      <c r="G60" s="17">
        <f>Разд.1.2!E60</f>
        <v>0</v>
      </c>
      <c r="H60" s="17">
        <f>Разд.1.3!E60</f>
        <v>0</v>
      </c>
      <c r="I60" s="17"/>
      <c r="J60" s="17">
        <f>+J61</f>
        <v>0</v>
      </c>
      <c r="K60" s="17">
        <f t="shared" ref="K60:W60" si="16">+K61</f>
        <v>0</v>
      </c>
      <c r="L60" s="17">
        <f t="shared" si="16"/>
        <v>0</v>
      </c>
      <c r="M60" s="17">
        <f t="shared" si="16"/>
        <v>0</v>
      </c>
      <c r="N60" s="17">
        <f t="shared" si="16"/>
        <v>0</v>
      </c>
      <c r="O60" s="17">
        <f t="shared" si="16"/>
        <v>0</v>
      </c>
      <c r="P60" s="17">
        <f t="shared" si="16"/>
        <v>0</v>
      </c>
      <c r="Q60" s="17">
        <f t="shared" si="16"/>
        <v>0</v>
      </c>
      <c r="R60" s="17">
        <f t="shared" si="16"/>
        <v>0</v>
      </c>
      <c r="S60" s="17">
        <f t="shared" si="16"/>
        <v>0</v>
      </c>
      <c r="T60" s="17">
        <f t="shared" si="16"/>
        <v>0</v>
      </c>
      <c r="U60" s="17">
        <f t="shared" si="16"/>
        <v>0</v>
      </c>
      <c r="V60" s="17">
        <f t="shared" si="16"/>
        <v>0</v>
      </c>
      <c r="W60" s="17">
        <f t="shared" si="16"/>
        <v>0</v>
      </c>
      <c r="X60" s="17"/>
      <c r="Y60" s="17"/>
      <c r="Z60" s="18" t="s">
        <v>22</v>
      </c>
    </row>
    <row r="61" spans="1:26" ht="30">
      <c r="A61" s="8" t="s">
        <v>113</v>
      </c>
      <c r="B61" s="9" t="s">
        <v>112</v>
      </c>
      <c r="C61" s="5">
        <v>831</v>
      </c>
      <c r="D61" s="7"/>
      <c r="E61" s="17">
        <f>SUM(J61:X61)</f>
        <v>0</v>
      </c>
      <c r="F61" s="17">
        <f>Разд.1.1!E61</f>
        <v>0</v>
      </c>
      <c r="G61" s="17">
        <f>Разд.1.2!E61</f>
        <v>0</v>
      </c>
      <c r="H61" s="17">
        <f>Разд.1.3!E61</f>
        <v>0</v>
      </c>
      <c r="I61" s="17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2" t="s">
        <v>22</v>
      </c>
    </row>
    <row r="62" spans="1:26">
      <c r="A62" s="13" t="s">
        <v>115</v>
      </c>
      <c r="B62" s="14" t="s">
        <v>109</v>
      </c>
      <c r="C62" s="15" t="s">
        <v>22</v>
      </c>
      <c r="D62" s="16"/>
      <c r="E62" s="17">
        <f>+E63+E64+E65+E66+E73+E67</f>
        <v>0</v>
      </c>
      <c r="F62" s="17">
        <f>Разд.1.1!E62</f>
        <v>5663665</v>
      </c>
      <c r="G62" s="17">
        <f>Разд.1.2!E62</f>
        <v>6716276</v>
      </c>
      <c r="H62" s="17">
        <f>Разд.1.3!E62</f>
        <v>5953287</v>
      </c>
      <c r="I62" s="17"/>
      <c r="J62" s="17">
        <f>+J63+J64+J65+J66</f>
        <v>0</v>
      </c>
      <c r="K62" s="17">
        <f t="shared" ref="K62:W62" si="17">+K63+K64+K65+K66</f>
        <v>0</v>
      </c>
      <c r="L62" s="17">
        <f t="shared" si="17"/>
        <v>0</v>
      </c>
      <c r="M62" s="17">
        <f t="shared" si="17"/>
        <v>0</v>
      </c>
      <c r="N62" s="17">
        <f t="shared" si="17"/>
        <v>0</v>
      </c>
      <c r="O62" s="17">
        <f t="shared" si="17"/>
        <v>0</v>
      </c>
      <c r="P62" s="17">
        <f t="shared" si="17"/>
        <v>0</v>
      </c>
      <c r="Q62" s="17">
        <f t="shared" si="17"/>
        <v>0</v>
      </c>
      <c r="R62" s="17">
        <f t="shared" si="17"/>
        <v>0</v>
      </c>
      <c r="S62" s="17">
        <f t="shared" si="17"/>
        <v>0</v>
      </c>
      <c r="T62" s="17">
        <f t="shared" si="17"/>
        <v>0</v>
      </c>
      <c r="U62" s="17">
        <f t="shared" si="17"/>
        <v>0</v>
      </c>
      <c r="V62" s="17">
        <f t="shared" si="17"/>
        <v>0</v>
      </c>
      <c r="W62" s="17">
        <f t="shared" si="17"/>
        <v>0</v>
      </c>
      <c r="X62" s="17"/>
      <c r="Y62" s="17"/>
      <c r="Z62" s="17"/>
    </row>
    <row r="63" spans="1:26" ht="30">
      <c r="A63" s="8" t="s">
        <v>117</v>
      </c>
      <c r="B63" s="9" t="s">
        <v>116</v>
      </c>
      <c r="C63" s="5">
        <v>241</v>
      </c>
      <c r="D63" s="7"/>
      <c r="E63" s="17">
        <f t="shared" ref="E63:E75" si="18">SUM(J63:X63)</f>
        <v>0</v>
      </c>
      <c r="F63" s="17">
        <f>Разд.1.1!E63</f>
        <v>0</v>
      </c>
      <c r="G63" s="17">
        <f>Разд.1.2!E63</f>
        <v>0</v>
      </c>
      <c r="H63" s="17">
        <f>Разд.1.3!E63</f>
        <v>0</v>
      </c>
      <c r="I63" s="17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30">
      <c r="A64" s="8" t="s">
        <v>118</v>
      </c>
      <c r="B64" s="9" t="s">
        <v>119</v>
      </c>
      <c r="C64" s="5">
        <v>242</v>
      </c>
      <c r="D64" s="7"/>
      <c r="E64" s="17">
        <f t="shared" si="18"/>
        <v>0</v>
      </c>
      <c r="F64" s="17">
        <f>Разд.1.1!E64</f>
        <v>0</v>
      </c>
      <c r="G64" s="17">
        <f>Разд.1.2!E64</f>
        <v>0</v>
      </c>
      <c r="H64" s="17">
        <f>Разд.1.3!E64</f>
        <v>0</v>
      </c>
      <c r="I64" s="17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30">
      <c r="A65" s="8" t="s">
        <v>121</v>
      </c>
      <c r="B65" s="9" t="s">
        <v>120</v>
      </c>
      <c r="C65" s="5">
        <v>243</v>
      </c>
      <c r="D65" s="7"/>
      <c r="E65" s="17">
        <f t="shared" si="18"/>
        <v>0</v>
      </c>
      <c r="F65" s="17">
        <f>Разд.1.1!E65</f>
        <v>0</v>
      </c>
      <c r="G65" s="17">
        <f>Разд.1.2!E65</f>
        <v>0</v>
      </c>
      <c r="H65" s="17">
        <f>Разд.1.3!E65</f>
        <v>0</v>
      </c>
      <c r="I65" s="17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8" t="s">
        <v>122</v>
      </c>
      <c r="B66" s="9" t="s">
        <v>123</v>
      </c>
      <c r="C66" s="5">
        <v>244</v>
      </c>
      <c r="D66" s="7"/>
      <c r="E66" s="17">
        <f t="shared" si="18"/>
        <v>0</v>
      </c>
      <c r="F66" s="17">
        <f>Разд.1.1!E66</f>
        <v>5663665</v>
      </c>
      <c r="G66" s="17">
        <f>Разд.1.2!E66</f>
        <v>6716276</v>
      </c>
      <c r="H66" s="17">
        <f>Разд.1.3!E66</f>
        <v>5953287</v>
      </c>
      <c r="I66" s="17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30">
      <c r="A67" s="26" t="s">
        <v>147</v>
      </c>
      <c r="B67" s="9" t="s">
        <v>148</v>
      </c>
      <c r="C67" s="5">
        <v>244</v>
      </c>
      <c r="D67" s="7"/>
      <c r="E67" s="17">
        <f t="shared" si="18"/>
        <v>0</v>
      </c>
      <c r="F67" s="17">
        <f>Разд.1.1!E67</f>
        <v>2518204</v>
      </c>
      <c r="G67" s="17">
        <f>Разд.1.2!E67</f>
        <v>2524771</v>
      </c>
      <c r="H67" s="17">
        <f>Разд.1.3!E67</f>
        <v>2557610</v>
      </c>
      <c r="I67" s="17"/>
      <c r="J67" s="11">
        <f>+J69+J70+J71</f>
        <v>0</v>
      </c>
      <c r="K67" s="11">
        <f t="shared" ref="K67:W67" si="19">+K69+K70+K71</f>
        <v>0</v>
      </c>
      <c r="L67" s="11">
        <f t="shared" si="19"/>
        <v>0</v>
      </c>
      <c r="M67" s="11">
        <f t="shared" si="19"/>
        <v>0</v>
      </c>
      <c r="N67" s="11">
        <f t="shared" si="19"/>
        <v>0</v>
      </c>
      <c r="O67" s="11">
        <f t="shared" si="19"/>
        <v>0</v>
      </c>
      <c r="P67" s="11">
        <f t="shared" si="19"/>
        <v>0</v>
      </c>
      <c r="Q67" s="11">
        <f t="shared" si="19"/>
        <v>0</v>
      </c>
      <c r="R67" s="11">
        <f t="shared" si="19"/>
        <v>0</v>
      </c>
      <c r="S67" s="11">
        <f t="shared" si="19"/>
        <v>0</v>
      </c>
      <c r="T67" s="11">
        <f t="shared" si="19"/>
        <v>0</v>
      </c>
      <c r="U67" s="11">
        <f t="shared" si="19"/>
        <v>0</v>
      </c>
      <c r="V67" s="11">
        <f t="shared" si="19"/>
        <v>0</v>
      </c>
      <c r="W67" s="11">
        <f t="shared" si="19"/>
        <v>0</v>
      </c>
      <c r="X67" s="11"/>
      <c r="Y67" s="11"/>
      <c r="Z67" s="11"/>
    </row>
    <row r="68" spans="1:26">
      <c r="A68" s="27" t="s">
        <v>141</v>
      </c>
      <c r="B68" s="9"/>
      <c r="C68" s="5"/>
      <c r="D68" s="7"/>
      <c r="E68" s="17">
        <f t="shared" si="18"/>
        <v>0</v>
      </c>
      <c r="F68" s="17">
        <f>Разд.1.1!E68</f>
        <v>0</v>
      </c>
      <c r="G68" s="17">
        <f>Разд.1.2!E68</f>
        <v>0</v>
      </c>
      <c r="H68" s="17">
        <f>Разд.1.3!E68</f>
        <v>0</v>
      </c>
      <c r="I68" s="17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28" t="s">
        <v>143</v>
      </c>
      <c r="B69" s="9" t="s">
        <v>149</v>
      </c>
      <c r="C69" s="5">
        <v>244</v>
      </c>
      <c r="D69" s="7"/>
      <c r="E69" s="17">
        <f t="shared" si="18"/>
        <v>0</v>
      </c>
      <c r="F69" s="17">
        <f>Разд.1.1!E69</f>
        <v>1340180</v>
      </c>
      <c r="G69" s="17">
        <f>Разд.1.2!E69</f>
        <v>1344910</v>
      </c>
      <c r="H69" s="17">
        <f>Разд.1.3!E69</f>
        <v>1376450</v>
      </c>
      <c r="I69" s="17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28" t="s">
        <v>144</v>
      </c>
      <c r="B70" s="9" t="s">
        <v>150</v>
      </c>
      <c r="C70" s="5">
        <v>244</v>
      </c>
      <c r="D70" s="7"/>
      <c r="E70" s="17">
        <f t="shared" si="18"/>
        <v>0</v>
      </c>
      <c r="F70" s="17">
        <f>Разд.1.1!E70</f>
        <v>0</v>
      </c>
      <c r="G70" s="17">
        <f>Разд.1.2!E70</f>
        <v>0</v>
      </c>
      <c r="H70" s="17">
        <f>Разд.1.3!E70</f>
        <v>0</v>
      </c>
      <c r="I70" s="17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28" t="s">
        <v>145</v>
      </c>
      <c r="B71" s="9" t="s">
        <v>151</v>
      </c>
      <c r="C71" s="5">
        <v>244</v>
      </c>
      <c r="D71" s="7"/>
      <c r="E71" s="17">
        <f t="shared" si="18"/>
        <v>0</v>
      </c>
      <c r="F71" s="17">
        <f>Разд.1.1!E71</f>
        <v>1178024</v>
      </c>
      <c r="G71" s="17">
        <f>Разд.1.2!E71</f>
        <v>1179861</v>
      </c>
      <c r="H71" s="17">
        <f>Разд.1.3!E71</f>
        <v>1181160</v>
      </c>
      <c r="I71" s="17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29" t="s">
        <v>146</v>
      </c>
      <c r="B72" s="9"/>
      <c r="C72" s="5"/>
      <c r="D72" s="7"/>
      <c r="E72" s="17">
        <f t="shared" si="18"/>
        <v>0</v>
      </c>
      <c r="F72" s="17">
        <f>Разд.1.1!E72</f>
        <v>917400</v>
      </c>
      <c r="G72" s="17">
        <f>Разд.1.2!E72</f>
        <v>917400</v>
      </c>
      <c r="H72" s="17">
        <f>Разд.1.3!E72</f>
        <v>917400</v>
      </c>
      <c r="I72" s="17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30">
      <c r="A73" s="6" t="s">
        <v>140</v>
      </c>
      <c r="B73" s="9" t="s">
        <v>142</v>
      </c>
      <c r="C73" s="5">
        <v>400</v>
      </c>
      <c r="D73" s="7"/>
      <c r="E73" s="17">
        <f t="shared" si="18"/>
        <v>0</v>
      </c>
      <c r="F73" s="17">
        <f>Разд.1.1!E73</f>
        <v>0</v>
      </c>
      <c r="G73" s="17">
        <f>Разд.1.2!E73</f>
        <v>0</v>
      </c>
      <c r="H73" s="17">
        <f>Разд.1.3!E73</f>
        <v>0</v>
      </c>
      <c r="I73" s="17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45">
      <c r="A74" s="8" t="s">
        <v>126</v>
      </c>
      <c r="B74" s="9" t="s">
        <v>124</v>
      </c>
      <c r="C74" s="5">
        <v>406</v>
      </c>
      <c r="D74" s="7"/>
      <c r="E74" s="17">
        <f t="shared" si="18"/>
        <v>0</v>
      </c>
      <c r="F74" s="17">
        <f>Разд.1.1!E74</f>
        <v>0</v>
      </c>
      <c r="G74" s="17">
        <f>Разд.1.2!E74</f>
        <v>0</v>
      </c>
      <c r="H74" s="17">
        <f>Разд.1.3!E74</f>
        <v>0</v>
      </c>
      <c r="I74" s="17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30">
      <c r="A75" s="8" t="s">
        <v>127</v>
      </c>
      <c r="B75" s="9" t="s">
        <v>125</v>
      </c>
      <c r="C75" s="5">
        <v>407</v>
      </c>
      <c r="D75" s="7"/>
      <c r="E75" s="17">
        <f t="shared" si="18"/>
        <v>0</v>
      </c>
      <c r="F75" s="17">
        <f>Разд.1.1!E75</f>
        <v>0</v>
      </c>
      <c r="G75" s="17">
        <f>Разд.1.2!E75</f>
        <v>0</v>
      </c>
      <c r="H75" s="17">
        <f>Разд.1.3!E75</f>
        <v>0</v>
      </c>
      <c r="I75" s="17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3" t="s">
        <v>128</v>
      </c>
      <c r="B76" s="14" t="s">
        <v>129</v>
      </c>
      <c r="C76" s="15">
        <v>100</v>
      </c>
      <c r="D76" s="16"/>
      <c r="E76" s="17">
        <f>SUM(J76:X76)</f>
        <v>0</v>
      </c>
      <c r="F76" s="17">
        <f>Разд.1.1!E76</f>
        <v>0</v>
      </c>
      <c r="G76" s="17">
        <f>Разд.1.2!E76</f>
        <v>0</v>
      </c>
      <c r="H76" s="17">
        <f>Разд.1.3!E76</f>
        <v>0</v>
      </c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8" t="s">
        <v>22</v>
      </c>
    </row>
    <row r="77" spans="1:26" ht="30">
      <c r="A77" s="8" t="s">
        <v>131</v>
      </c>
      <c r="B77" s="9" t="s">
        <v>130</v>
      </c>
      <c r="C77" s="5"/>
      <c r="D77" s="7"/>
      <c r="E77" s="17">
        <f t="shared" ref="E77:E79" si="20">SUM(J77:X77)</f>
        <v>0</v>
      </c>
      <c r="F77" s="17">
        <f>Разд.1.1!E77</f>
        <v>0</v>
      </c>
      <c r="G77" s="17">
        <f>Разд.1.2!E77</f>
        <v>0</v>
      </c>
      <c r="H77" s="17">
        <f>Разд.1.3!E77</f>
        <v>0</v>
      </c>
      <c r="I77" s="17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2" t="s">
        <v>22</v>
      </c>
    </row>
    <row r="78" spans="1:26">
      <c r="A78" s="8" t="s">
        <v>132</v>
      </c>
      <c r="B78" s="9" t="s">
        <v>133</v>
      </c>
      <c r="C78" s="5"/>
      <c r="D78" s="7"/>
      <c r="E78" s="17">
        <f t="shared" si="20"/>
        <v>0</v>
      </c>
      <c r="F78" s="17">
        <f>Разд.1.1!E78</f>
        <v>0</v>
      </c>
      <c r="G78" s="17">
        <f>Разд.1.2!E78</f>
        <v>0</v>
      </c>
      <c r="H78" s="17">
        <f>Разд.1.3!E78</f>
        <v>0</v>
      </c>
      <c r="I78" s="17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2" t="s">
        <v>22</v>
      </c>
    </row>
    <row r="79" spans="1:26">
      <c r="A79" s="8" t="s">
        <v>135</v>
      </c>
      <c r="B79" s="9" t="s">
        <v>134</v>
      </c>
      <c r="C79" s="5"/>
      <c r="D79" s="7"/>
      <c r="E79" s="17">
        <f t="shared" si="20"/>
        <v>0</v>
      </c>
      <c r="F79" s="17">
        <f>Разд.1.1!E79</f>
        <v>0</v>
      </c>
      <c r="G79" s="17">
        <f>Разд.1.2!E79</f>
        <v>0</v>
      </c>
      <c r="H79" s="17">
        <f>Разд.1.3!E79</f>
        <v>0</v>
      </c>
      <c r="I79" s="17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2" t="s">
        <v>22</v>
      </c>
    </row>
    <row r="80" spans="1:26">
      <c r="A80" s="13" t="s">
        <v>136</v>
      </c>
      <c r="B80" s="14" t="s">
        <v>137</v>
      </c>
      <c r="C80" s="15" t="s">
        <v>22</v>
      </c>
      <c r="D80" s="16"/>
      <c r="E80" s="17"/>
      <c r="F80" s="17">
        <f>Разд.1.1!E80</f>
        <v>0</v>
      </c>
      <c r="G80" s="17">
        <f>Разд.1.2!E80</f>
        <v>0</v>
      </c>
      <c r="H80" s="17">
        <f>Разд.1.3!E80</f>
        <v>0</v>
      </c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8" t="s">
        <v>22</v>
      </c>
    </row>
    <row r="81" spans="1:26" ht="30">
      <c r="A81" s="8" t="s">
        <v>139</v>
      </c>
      <c r="B81" s="9" t="s">
        <v>138</v>
      </c>
      <c r="C81" s="5">
        <v>610</v>
      </c>
      <c r="D81" s="7"/>
      <c r="E81" s="11">
        <f>SUM(J81:X81)</f>
        <v>0</v>
      </c>
      <c r="F81" s="17">
        <f>Разд.1.1!E81</f>
        <v>0</v>
      </c>
      <c r="G81" s="17">
        <f>Разд.1.2!E81</f>
        <v>0</v>
      </c>
      <c r="H81" s="17">
        <f>Разд.1.3!E81</f>
        <v>0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2" t="s">
        <v>22</v>
      </c>
    </row>
    <row r="83" spans="1:26">
      <c r="F83" s="77"/>
      <c r="G83" s="77"/>
      <c r="H83" s="77"/>
    </row>
  </sheetData>
  <mergeCells count="17">
    <mergeCell ref="AA2:AA3"/>
    <mergeCell ref="A1:Z1"/>
    <mergeCell ref="A2:A3"/>
    <mergeCell ref="B2:B3"/>
    <mergeCell ref="C2:C3"/>
    <mergeCell ref="D2:D3"/>
    <mergeCell ref="E2:E3"/>
    <mergeCell ref="J2:J3"/>
    <mergeCell ref="K2:O2"/>
    <mergeCell ref="P2:P3"/>
    <mergeCell ref="Q2:X2"/>
    <mergeCell ref="F2:I2"/>
    <mergeCell ref="AB2:AB3"/>
    <mergeCell ref="AC2:AG2"/>
    <mergeCell ref="AH2:AH3"/>
    <mergeCell ref="AI2:AI3"/>
    <mergeCell ref="AJ2:AS2"/>
  </mergeCells>
  <pageMargins left="0.32" right="0.39" top="0.41" bottom="0.32" header="0.41" footer="0.31496062992125984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81"/>
  <sheetViews>
    <sheetView zoomScale="75" zoomScaleNormal="75" workbookViewId="0">
      <pane xSplit="4" ySplit="4" topLeftCell="E14" activePane="bottomRight" state="frozen"/>
      <selection pane="topRight" activeCell="E1" sqref="E1"/>
      <selection pane="bottomLeft" activeCell="A5" sqref="A5"/>
      <selection pane="bottomRight" activeCell="A21" sqref="A21:A23"/>
    </sheetView>
  </sheetViews>
  <sheetFormatPr defaultRowHeight="15"/>
  <cols>
    <col min="1" max="1" width="72.28515625" style="2" customWidth="1"/>
    <col min="2" max="2" width="8.85546875" style="10"/>
    <col min="3" max="3" width="14.5703125" style="3" customWidth="1"/>
    <col min="4" max="4" width="10.140625" style="1" customWidth="1"/>
    <col min="5" max="5" width="17" style="1" customWidth="1"/>
    <col min="6" max="6" width="18.42578125" style="1" customWidth="1"/>
    <col min="7" max="7" width="31.5703125" style="1" customWidth="1"/>
    <col min="8" max="8" width="30.85546875" style="1" customWidth="1"/>
    <col min="9" max="9" width="31.5703125" style="1" customWidth="1"/>
    <col min="10" max="10" width="19.140625" style="1" hidden="1" customWidth="1"/>
    <col min="11" max="11" width="14.7109375" style="1" hidden="1" customWidth="1"/>
    <col min="12" max="12" width="11.140625" style="1" hidden="1" customWidth="1"/>
    <col min="13" max="13" width="19.28515625" style="1" hidden="1" customWidth="1"/>
    <col min="14" max="14" width="13.85546875" style="1" customWidth="1"/>
    <col min="15" max="15" width="17.85546875" style="1" customWidth="1"/>
    <col min="16" max="16" width="15.5703125" style="1" customWidth="1"/>
    <col min="17" max="17" width="17" style="1" hidden="1" customWidth="1"/>
    <col min="18" max="18" width="14.7109375" style="1" hidden="1" customWidth="1"/>
    <col min="19" max="19" width="10.28515625" style="1" hidden="1" customWidth="1"/>
    <col min="20" max="21" width="14.7109375" style="1" hidden="1" customWidth="1"/>
    <col min="22" max="22" width="24.140625" hidden="1" customWidth="1"/>
    <col min="23" max="40" width="9.140625" hidden="1" customWidth="1"/>
    <col min="41" max="41" width="0" hidden="1" customWidth="1"/>
  </cols>
  <sheetData>
    <row r="1" spans="1:40" ht="31.9" customHeight="1">
      <c r="A1" s="101" t="s">
        <v>252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</row>
    <row r="2" spans="1:40" s="4" customFormat="1" ht="60.6" customHeight="1">
      <c r="A2" s="102" t="s">
        <v>13</v>
      </c>
      <c r="B2" s="103" t="s">
        <v>14</v>
      </c>
      <c r="C2" s="102" t="s">
        <v>15</v>
      </c>
      <c r="D2" s="102" t="s">
        <v>16</v>
      </c>
      <c r="E2" s="104" t="s">
        <v>228</v>
      </c>
      <c r="F2" s="104" t="s">
        <v>183</v>
      </c>
      <c r="G2" s="104" t="s">
        <v>185</v>
      </c>
      <c r="H2" s="104"/>
      <c r="I2" s="104"/>
      <c r="J2" s="104"/>
      <c r="K2" s="104"/>
      <c r="L2" s="104" t="s">
        <v>186</v>
      </c>
      <c r="M2" s="104" t="s">
        <v>266</v>
      </c>
      <c r="N2" s="104"/>
      <c r="O2" s="104"/>
      <c r="P2" s="104"/>
      <c r="Q2" s="104"/>
      <c r="R2" s="104"/>
      <c r="S2" s="104"/>
      <c r="T2" s="6"/>
      <c r="U2" s="6"/>
      <c r="V2" s="98" t="s">
        <v>183</v>
      </c>
      <c r="W2" s="98" t="s">
        <v>184</v>
      </c>
      <c r="X2" s="98" t="s">
        <v>185</v>
      </c>
      <c r="Y2" s="98"/>
      <c r="Z2" s="98"/>
      <c r="AA2" s="98"/>
      <c r="AB2" s="98"/>
      <c r="AC2" s="98" t="s">
        <v>186</v>
      </c>
      <c r="AD2" s="99" t="s">
        <v>187</v>
      </c>
      <c r="AE2" s="100" t="s">
        <v>188</v>
      </c>
      <c r="AF2" s="98"/>
      <c r="AG2" s="98"/>
      <c r="AH2" s="98"/>
      <c r="AI2" s="98"/>
      <c r="AJ2" s="98"/>
      <c r="AK2" s="98"/>
      <c r="AL2" s="98"/>
      <c r="AM2" s="98"/>
      <c r="AN2" s="98"/>
    </row>
    <row r="3" spans="1:40" s="4" customFormat="1" ht="195" customHeight="1">
      <c r="A3" s="102"/>
      <c r="B3" s="103"/>
      <c r="C3" s="102"/>
      <c r="D3" s="102"/>
      <c r="E3" s="104"/>
      <c r="F3" s="104"/>
      <c r="G3" s="65" t="s">
        <v>264</v>
      </c>
      <c r="H3" s="70" t="s">
        <v>263</v>
      </c>
      <c r="I3" s="65" t="s">
        <v>265</v>
      </c>
      <c r="J3" s="49"/>
      <c r="K3" s="49"/>
      <c r="L3" s="104"/>
      <c r="M3" s="60" t="s">
        <v>238</v>
      </c>
      <c r="N3" s="61" t="s">
        <v>192</v>
      </c>
      <c r="O3" s="62" t="s">
        <v>239</v>
      </c>
      <c r="P3" s="61" t="s">
        <v>240</v>
      </c>
      <c r="Q3" s="61" t="s">
        <v>241</v>
      </c>
      <c r="R3" s="61"/>
      <c r="S3" s="49" t="s">
        <v>198</v>
      </c>
      <c r="T3" s="39" t="s">
        <v>17</v>
      </c>
      <c r="U3" s="39" t="s">
        <v>18</v>
      </c>
      <c r="V3" s="98"/>
      <c r="W3" s="98"/>
      <c r="X3" s="41" t="s">
        <v>189</v>
      </c>
      <c r="Y3" s="42" t="s">
        <v>190</v>
      </c>
      <c r="Z3" s="43"/>
      <c r="AA3" s="43"/>
      <c r="AB3" s="43"/>
      <c r="AC3" s="98"/>
      <c r="AD3" s="99"/>
      <c r="AE3" s="44" t="s">
        <v>191</v>
      </c>
      <c r="AF3" s="41" t="s">
        <v>192</v>
      </c>
      <c r="AG3" s="41" t="s">
        <v>193</v>
      </c>
      <c r="AH3" s="41" t="s">
        <v>194</v>
      </c>
      <c r="AI3" s="41" t="s">
        <v>195</v>
      </c>
      <c r="AJ3" s="41"/>
      <c r="AK3" s="41"/>
      <c r="AL3" s="41" t="s">
        <v>196</v>
      </c>
      <c r="AM3" s="41" t="s">
        <v>197</v>
      </c>
      <c r="AN3" s="41" t="s">
        <v>198</v>
      </c>
    </row>
    <row r="4" spans="1:40">
      <c r="A4" s="46">
        <v>1</v>
      </c>
      <c r="B4" s="14">
        <v>2</v>
      </c>
      <c r="C4" s="15">
        <v>3</v>
      </c>
      <c r="D4" s="15">
        <v>4</v>
      </c>
      <c r="E4" s="15">
        <v>5</v>
      </c>
      <c r="F4" s="15">
        <v>6</v>
      </c>
      <c r="G4" s="15">
        <v>7</v>
      </c>
      <c r="H4" s="15">
        <v>8</v>
      </c>
      <c r="I4" s="15">
        <v>9</v>
      </c>
      <c r="J4" s="15"/>
      <c r="K4" s="15"/>
      <c r="L4" s="15"/>
      <c r="M4" s="15"/>
      <c r="N4" s="15">
        <v>10</v>
      </c>
      <c r="O4" s="15">
        <v>11</v>
      </c>
      <c r="P4" s="15">
        <v>12</v>
      </c>
      <c r="Q4" s="15">
        <v>14</v>
      </c>
      <c r="R4" s="15">
        <v>15</v>
      </c>
      <c r="S4" s="15">
        <v>16</v>
      </c>
      <c r="T4" s="5">
        <v>7</v>
      </c>
      <c r="U4" s="5">
        <v>8</v>
      </c>
    </row>
    <row r="5" spans="1:40">
      <c r="A5" s="13" t="s">
        <v>20</v>
      </c>
      <c r="B5" s="14" t="s">
        <v>21</v>
      </c>
      <c r="C5" s="15" t="s">
        <v>22</v>
      </c>
      <c r="D5" s="15" t="s">
        <v>22</v>
      </c>
      <c r="E5" s="17">
        <f>SUM(F5:S5)</f>
        <v>563705.80000000005</v>
      </c>
      <c r="F5" s="17"/>
      <c r="G5" s="17"/>
      <c r="H5" s="17"/>
      <c r="I5" s="17"/>
      <c r="J5" s="17"/>
      <c r="K5" s="17"/>
      <c r="L5" s="17"/>
      <c r="M5" s="17"/>
      <c r="N5" s="17">
        <v>563705.80000000005</v>
      </c>
      <c r="O5" s="17"/>
      <c r="P5" s="17"/>
      <c r="Q5" s="17"/>
      <c r="R5" s="17"/>
      <c r="S5" s="17"/>
      <c r="T5" s="17"/>
      <c r="U5" s="17"/>
    </row>
    <row r="6" spans="1:40">
      <c r="A6" s="13" t="s">
        <v>23</v>
      </c>
      <c r="B6" s="14" t="s">
        <v>24</v>
      </c>
      <c r="C6" s="15" t="s">
        <v>22</v>
      </c>
      <c r="D6" s="15" t="s">
        <v>22</v>
      </c>
      <c r="E6" s="17">
        <f t="shared" ref="E6:M6" si="0">+E5+E7-E32</f>
        <v>563705.79999999702</v>
      </c>
      <c r="F6" s="17">
        <f t="shared" si="0"/>
        <v>0</v>
      </c>
      <c r="G6" s="17">
        <f t="shared" si="0"/>
        <v>0</v>
      </c>
      <c r="H6" s="17">
        <f t="shared" si="0"/>
        <v>0</v>
      </c>
      <c r="I6" s="17">
        <f t="shared" si="0"/>
        <v>0</v>
      </c>
      <c r="J6" s="17">
        <f t="shared" si="0"/>
        <v>0</v>
      </c>
      <c r="K6" s="17">
        <f t="shared" si="0"/>
        <v>0</v>
      </c>
      <c r="L6" s="17">
        <f t="shared" si="0"/>
        <v>0</v>
      </c>
      <c r="M6" s="17">
        <f t="shared" si="0"/>
        <v>0</v>
      </c>
      <c r="N6" s="17">
        <f t="shared" ref="N6" si="1">+N5+N7-N32</f>
        <v>563705.79999999981</v>
      </c>
      <c r="O6" s="17">
        <f t="shared" ref="O6" si="2">+O5+O7-O32</f>
        <v>0</v>
      </c>
      <c r="P6" s="17">
        <f t="shared" ref="P6" si="3">+P5+P7-P32</f>
        <v>0</v>
      </c>
      <c r="Q6" s="17">
        <f t="shared" ref="Q6" si="4">+Q5+Q7-Q32</f>
        <v>0</v>
      </c>
      <c r="R6" s="17">
        <f t="shared" ref="R6" si="5">+R5+R7-R32</f>
        <v>0</v>
      </c>
      <c r="S6" s="17">
        <f t="shared" ref="S6" si="6">+S5+S7-S32</f>
        <v>0</v>
      </c>
      <c r="T6" s="17">
        <f t="shared" ref="T6" si="7">+T5+T7-T32</f>
        <v>0</v>
      </c>
      <c r="U6" s="17"/>
    </row>
    <row r="7" spans="1:40">
      <c r="A7" s="19" t="s">
        <v>25</v>
      </c>
      <c r="B7" s="20" t="s">
        <v>31</v>
      </c>
      <c r="C7" s="21"/>
      <c r="D7" s="22"/>
      <c r="E7" s="23">
        <f t="shared" ref="E7:M7" si="8">+E8+E10+E14+E17+E19+E26</f>
        <v>52159942</v>
      </c>
      <c r="F7" s="23">
        <f t="shared" si="8"/>
        <v>46421442</v>
      </c>
      <c r="G7" s="23">
        <f t="shared" si="8"/>
        <v>917400</v>
      </c>
      <c r="H7" s="23">
        <f t="shared" si="8"/>
        <v>0</v>
      </c>
      <c r="I7" s="23">
        <f t="shared" si="8"/>
        <v>21100</v>
      </c>
      <c r="J7" s="23">
        <f t="shared" si="8"/>
        <v>0</v>
      </c>
      <c r="K7" s="23">
        <f t="shared" si="8"/>
        <v>0</v>
      </c>
      <c r="L7" s="23">
        <f t="shared" si="8"/>
        <v>0</v>
      </c>
      <c r="M7" s="23">
        <f t="shared" si="8"/>
        <v>0</v>
      </c>
      <c r="N7" s="23">
        <f t="shared" ref="N7:P7" si="9">+N8+N10+N14+N17+N19+N26</f>
        <v>4183124</v>
      </c>
      <c r="O7" s="23">
        <f t="shared" si="9"/>
        <v>269416</v>
      </c>
      <c r="P7" s="23">
        <f t="shared" si="9"/>
        <v>347460</v>
      </c>
      <c r="Q7" s="23">
        <f t="shared" ref="Q7" si="10">+Q8+Q10+Q14+Q17+Q18+Q26</f>
        <v>0</v>
      </c>
      <c r="R7" s="23">
        <f t="shared" ref="R7" si="11">+R8+R10+R14+R17+R18+R26</f>
        <v>0</v>
      </c>
      <c r="S7" s="23">
        <f t="shared" ref="S7" si="12">+S8+S10+S14+S17+S18+S26</f>
        <v>0</v>
      </c>
      <c r="T7" s="23">
        <f t="shared" ref="T7" si="13">+T8+T10+T14+T17+T18+T26</f>
        <v>0</v>
      </c>
      <c r="U7" s="23">
        <f>+U8+U10+U14+U17+U18+U26</f>
        <v>0</v>
      </c>
    </row>
    <row r="8" spans="1:40" ht="30">
      <c r="A8" s="6" t="s">
        <v>32</v>
      </c>
      <c r="B8" s="9" t="s">
        <v>33</v>
      </c>
      <c r="C8" s="5">
        <v>120</v>
      </c>
      <c r="D8" s="7"/>
      <c r="E8" s="17">
        <f>F8+G8+H8+I8+N8+O8+P8</f>
        <v>347460</v>
      </c>
      <c r="F8" s="11"/>
      <c r="G8" s="11"/>
      <c r="H8" s="11"/>
      <c r="I8" s="11"/>
      <c r="J8" s="11"/>
      <c r="K8" s="11"/>
      <c r="L8" s="11"/>
      <c r="M8" s="11"/>
      <c r="N8" s="11"/>
      <c r="O8" s="76"/>
      <c r="P8" s="71">
        <v>347460</v>
      </c>
      <c r="Q8" s="11"/>
      <c r="R8" s="11"/>
      <c r="S8" s="11"/>
      <c r="T8" s="11"/>
      <c r="U8" s="11"/>
    </row>
    <row r="9" spans="1:40">
      <c r="A9" s="6" t="s">
        <v>26</v>
      </c>
      <c r="B9" s="9" t="s">
        <v>34</v>
      </c>
      <c r="C9" s="5"/>
      <c r="D9" s="7"/>
      <c r="E9" s="17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40" ht="29.25">
      <c r="A10" s="25" t="s">
        <v>27</v>
      </c>
      <c r="B10" s="14" t="s">
        <v>35</v>
      </c>
      <c r="C10" s="15">
        <v>130</v>
      </c>
      <c r="D10" s="16"/>
      <c r="E10" s="17">
        <f t="shared" ref="E10:N10" si="14">+E11+E12+E13</f>
        <v>50873982</v>
      </c>
      <c r="F10" s="17">
        <f t="shared" si="14"/>
        <v>46421442</v>
      </c>
      <c r="G10" s="17">
        <f t="shared" si="14"/>
        <v>0</v>
      </c>
      <c r="H10" s="17">
        <f t="shared" si="14"/>
        <v>0</v>
      </c>
      <c r="I10" s="17">
        <f t="shared" si="14"/>
        <v>0</v>
      </c>
      <c r="J10" s="17">
        <f t="shared" si="14"/>
        <v>0</v>
      </c>
      <c r="K10" s="17">
        <f t="shared" si="14"/>
        <v>0</v>
      </c>
      <c r="L10" s="17">
        <f t="shared" si="14"/>
        <v>0</v>
      </c>
      <c r="M10" s="17">
        <f t="shared" si="14"/>
        <v>0</v>
      </c>
      <c r="N10" s="17">
        <f t="shared" si="14"/>
        <v>4183124</v>
      </c>
      <c r="O10" s="17">
        <f>+O11+O12+O13</f>
        <v>269416</v>
      </c>
      <c r="P10" s="17">
        <f>+P11+P12+P13</f>
        <v>0</v>
      </c>
      <c r="Q10" s="17">
        <f t="shared" ref="Q10" si="15">+Q11+Q12</f>
        <v>0</v>
      </c>
      <c r="R10" s="17">
        <f t="shared" ref="R10" si="16">+R11+R12</f>
        <v>0</v>
      </c>
      <c r="S10" s="17">
        <f t="shared" ref="S10" si="17">+S11+S12</f>
        <v>0</v>
      </c>
      <c r="T10" s="17">
        <f t="shared" ref="T10:U10" si="18">+T11+T12</f>
        <v>0</v>
      </c>
      <c r="U10" s="17">
        <f t="shared" si="18"/>
        <v>0</v>
      </c>
    </row>
    <row r="11" spans="1:40" ht="60">
      <c r="A11" s="45" t="s">
        <v>36</v>
      </c>
      <c r="B11" s="9" t="s">
        <v>37</v>
      </c>
      <c r="C11" s="5">
        <v>130</v>
      </c>
      <c r="D11" s="11"/>
      <c r="E11" s="17">
        <f>F11+G11+H11+I11+N11+O11+P11</f>
        <v>46421442</v>
      </c>
      <c r="F11" s="11">
        <f>2682170+43739272</f>
        <v>46421442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40" ht="45">
      <c r="A12" s="8" t="s">
        <v>28</v>
      </c>
      <c r="B12" s="9" t="s">
        <v>38</v>
      </c>
      <c r="C12" s="5">
        <v>130</v>
      </c>
      <c r="D12" s="7"/>
      <c r="E12" s="17">
        <f t="shared" ref="E12:E13" si="19">F12+G12+H12+I12+N12+O12+P12</f>
        <v>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40" ht="20.45" customHeight="1">
      <c r="A13" s="8" t="s">
        <v>245</v>
      </c>
      <c r="B13" s="9" t="s">
        <v>236</v>
      </c>
      <c r="C13" s="5">
        <v>130</v>
      </c>
      <c r="D13" s="7"/>
      <c r="E13" s="17">
        <f t="shared" si="19"/>
        <v>4452540</v>
      </c>
      <c r="F13" s="11"/>
      <c r="G13" s="11"/>
      <c r="H13" s="11"/>
      <c r="I13" s="11"/>
      <c r="J13" s="11"/>
      <c r="K13" s="11"/>
      <c r="L13" s="11"/>
      <c r="M13" s="11"/>
      <c r="N13" s="71">
        <v>4183124</v>
      </c>
      <c r="O13" s="71">
        <v>269416</v>
      </c>
      <c r="P13" s="76"/>
      <c r="Q13" s="11"/>
      <c r="R13" s="11"/>
      <c r="S13" s="11"/>
      <c r="T13" s="11"/>
      <c r="U13" s="11"/>
    </row>
    <row r="14" spans="1:40" ht="29.25">
      <c r="A14" s="13" t="s">
        <v>29</v>
      </c>
      <c r="B14" s="14" t="s">
        <v>39</v>
      </c>
      <c r="C14" s="15">
        <v>140</v>
      </c>
      <c r="D14" s="16"/>
      <c r="E14" s="17">
        <f>+E15+E16</f>
        <v>0</v>
      </c>
      <c r="F14" s="17">
        <f>+F15+F16</f>
        <v>0</v>
      </c>
      <c r="G14" s="17">
        <f t="shared" ref="G14:K14" si="20">+G15+G16</f>
        <v>0</v>
      </c>
      <c r="H14" s="17">
        <f t="shared" si="20"/>
        <v>0</v>
      </c>
      <c r="I14" s="17">
        <f t="shared" si="20"/>
        <v>0</v>
      </c>
      <c r="J14" s="17">
        <f t="shared" si="20"/>
        <v>0</v>
      </c>
      <c r="K14" s="17">
        <f t="shared" si="20"/>
        <v>0</v>
      </c>
      <c r="L14" s="17">
        <f t="shared" ref="L14" si="21">+L15+L16</f>
        <v>0</v>
      </c>
      <c r="M14" s="17">
        <f t="shared" ref="M14" si="22">+M15+M16</f>
        <v>0</v>
      </c>
      <c r="N14" s="17">
        <f t="shared" ref="N14" si="23">+N15+N16</f>
        <v>0</v>
      </c>
      <c r="O14" s="17">
        <f t="shared" ref="O14" si="24">+O15+O16</f>
        <v>0</v>
      </c>
      <c r="P14" s="17">
        <f t="shared" ref="P14" si="25">+P15+P16</f>
        <v>0</v>
      </c>
      <c r="Q14" s="17">
        <f t="shared" ref="Q14" si="26">+Q15+Q16</f>
        <v>0</v>
      </c>
      <c r="R14" s="17">
        <f t="shared" ref="R14" si="27">+R15+R16</f>
        <v>0</v>
      </c>
      <c r="S14" s="17">
        <f t="shared" ref="S14" si="28">+S15+S16</f>
        <v>0</v>
      </c>
      <c r="T14" s="17">
        <f t="shared" ref="T14:U14" si="29">+T15+T16</f>
        <v>0</v>
      </c>
      <c r="U14" s="17">
        <f t="shared" si="29"/>
        <v>0</v>
      </c>
    </row>
    <row r="15" spans="1:40">
      <c r="A15" s="8" t="s">
        <v>26</v>
      </c>
      <c r="B15" s="9" t="s">
        <v>40</v>
      </c>
      <c r="C15" s="5">
        <v>140</v>
      </c>
      <c r="D15" s="7"/>
      <c r="E15" s="17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40" hidden="1">
      <c r="A16" s="6"/>
      <c r="B16" s="9"/>
      <c r="C16" s="5"/>
      <c r="D16" s="7"/>
      <c r="E16" s="1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>
      <c r="A17" s="13" t="s">
        <v>30</v>
      </c>
      <c r="B17" s="14" t="s">
        <v>41</v>
      </c>
      <c r="C17" s="15">
        <v>150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1">
      <c r="A18" s="6" t="s">
        <v>26</v>
      </c>
      <c r="B18" s="9"/>
      <c r="C18" s="5"/>
      <c r="D18" s="7"/>
      <c r="E18" s="17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>
      <c r="A19" s="13" t="s">
        <v>42</v>
      </c>
      <c r="B19" s="14" t="s">
        <v>43</v>
      </c>
      <c r="C19" s="15">
        <v>180</v>
      </c>
      <c r="D19" s="16"/>
      <c r="E19" s="17">
        <f>+E20+E24+E25</f>
        <v>938500</v>
      </c>
      <c r="F19" s="17">
        <f t="shared" ref="F19:R19" si="30">+F20+F24+F25</f>
        <v>0</v>
      </c>
      <c r="G19" s="17">
        <f t="shared" si="30"/>
        <v>917400</v>
      </c>
      <c r="H19" s="17">
        <f t="shared" si="30"/>
        <v>0</v>
      </c>
      <c r="I19" s="17">
        <f t="shared" si="30"/>
        <v>21100</v>
      </c>
      <c r="J19" s="17">
        <f t="shared" si="30"/>
        <v>0</v>
      </c>
      <c r="K19" s="17">
        <f t="shared" si="30"/>
        <v>0</v>
      </c>
      <c r="L19" s="17">
        <f t="shared" si="30"/>
        <v>0</v>
      </c>
      <c r="M19" s="17">
        <f t="shared" si="30"/>
        <v>0</v>
      </c>
      <c r="N19" s="17">
        <f t="shared" si="30"/>
        <v>0</v>
      </c>
      <c r="O19" s="17">
        <f t="shared" si="30"/>
        <v>0</v>
      </c>
      <c r="P19" s="17">
        <f t="shared" si="30"/>
        <v>0</v>
      </c>
      <c r="Q19" s="17">
        <f t="shared" si="30"/>
        <v>0</v>
      </c>
      <c r="R19" s="17">
        <f t="shared" si="30"/>
        <v>0</v>
      </c>
      <c r="S19" s="17">
        <f t="shared" ref="S19" si="31">+S20+S24</f>
        <v>0</v>
      </c>
      <c r="T19" s="17">
        <f t="shared" ref="T19:U19" si="32">+T20+T24</f>
        <v>0</v>
      </c>
      <c r="U19" s="17">
        <f t="shared" si="32"/>
        <v>0</v>
      </c>
    </row>
    <row r="20" spans="1:21" ht="30">
      <c r="A20" s="45" t="s">
        <v>52</v>
      </c>
      <c r="B20" s="9" t="s">
        <v>44</v>
      </c>
      <c r="C20" s="5">
        <v>180</v>
      </c>
      <c r="D20" s="7"/>
      <c r="E20" s="17">
        <f>+E21+E22+E23</f>
        <v>938500</v>
      </c>
      <c r="F20" s="11">
        <f>+F21+F22+F23</f>
        <v>0</v>
      </c>
      <c r="G20" s="11">
        <f t="shared" ref="G20:K20" si="33">+G21+G22+G23</f>
        <v>917400</v>
      </c>
      <c r="H20" s="11">
        <f t="shared" si="33"/>
        <v>0</v>
      </c>
      <c r="I20" s="11">
        <f t="shared" si="33"/>
        <v>21100</v>
      </c>
      <c r="J20" s="11">
        <f t="shared" si="33"/>
        <v>0</v>
      </c>
      <c r="K20" s="11">
        <f t="shared" si="33"/>
        <v>0</v>
      </c>
      <c r="L20" s="11">
        <f t="shared" ref="L20" si="34">+L21+L22+L23</f>
        <v>0</v>
      </c>
      <c r="M20" s="11">
        <f t="shared" ref="M20" si="35">+M21+M22+M23</f>
        <v>0</v>
      </c>
      <c r="N20" s="11">
        <f t="shared" ref="N20" si="36">+N21+N22+N23</f>
        <v>0</v>
      </c>
      <c r="O20" s="11">
        <f t="shared" ref="O20" si="37">+O21+O22+O23</f>
        <v>0</v>
      </c>
      <c r="P20" s="11">
        <f t="shared" ref="P20" si="38">+P21+P22+P23</f>
        <v>0</v>
      </c>
      <c r="Q20" s="11">
        <f t="shared" ref="Q20" si="39">+Q21+Q22+Q23</f>
        <v>0</v>
      </c>
      <c r="R20" s="11">
        <f t="shared" ref="R20" si="40">+R21+R22+R23</f>
        <v>0</v>
      </c>
      <c r="S20" s="11">
        <f t="shared" ref="S20" si="41">+S21+S22+S23</f>
        <v>0</v>
      </c>
      <c r="T20" s="11">
        <f t="shared" ref="T20:U20" si="42">+T21+T22+T23</f>
        <v>0</v>
      </c>
      <c r="U20" s="11">
        <f t="shared" si="42"/>
        <v>0</v>
      </c>
    </row>
    <row r="21" spans="1:21" ht="60">
      <c r="A21" s="145" t="s">
        <v>269</v>
      </c>
      <c r="B21" s="9" t="s">
        <v>53</v>
      </c>
      <c r="C21" s="5">
        <v>180</v>
      </c>
      <c r="D21" s="7"/>
      <c r="E21" s="17">
        <f t="shared" ref="E21:E30" si="43">F21+G21+H21+I21+N21+O21+P21</f>
        <v>917400</v>
      </c>
      <c r="F21" s="11"/>
      <c r="G21" s="11">
        <f>92400+825000</f>
        <v>917400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30">
      <c r="A22" s="145" t="s">
        <v>270</v>
      </c>
      <c r="B22" s="9" t="s">
        <v>54</v>
      </c>
      <c r="C22" s="5">
        <v>180</v>
      </c>
      <c r="D22" s="7"/>
      <c r="E22" s="17">
        <f t="shared" si="43"/>
        <v>21100</v>
      </c>
      <c r="F22" s="11"/>
      <c r="G22" s="11"/>
      <c r="H22" s="11"/>
      <c r="I22" s="11">
        <v>21100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45">
      <c r="A23" s="145" t="s">
        <v>271</v>
      </c>
      <c r="B23" s="9" t="s">
        <v>55</v>
      </c>
      <c r="C23" s="5">
        <v>180</v>
      </c>
      <c r="D23" s="7"/>
      <c r="E23" s="17">
        <f t="shared" si="43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>
      <c r="A24" s="8" t="s">
        <v>45</v>
      </c>
      <c r="B24" s="9" t="s">
        <v>46</v>
      </c>
      <c r="C24" s="5">
        <v>180</v>
      </c>
      <c r="D24" s="11"/>
      <c r="E24" s="17">
        <f t="shared" si="43"/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>
      <c r="A25" s="8" t="s">
        <v>242</v>
      </c>
      <c r="B25" s="9" t="s">
        <v>244</v>
      </c>
      <c r="C25" s="5">
        <v>180</v>
      </c>
      <c r="D25" s="11"/>
      <c r="E25" s="17">
        <f t="shared" si="43"/>
        <v>0</v>
      </c>
      <c r="F25" s="11"/>
      <c r="G25" s="11"/>
      <c r="H25" s="11"/>
      <c r="I25" s="11"/>
      <c r="J25" s="11"/>
      <c r="K25" s="11"/>
      <c r="L25" s="11"/>
      <c r="M25" s="11"/>
      <c r="N25" s="76"/>
      <c r="O25" s="11"/>
      <c r="P25" s="11"/>
      <c r="Q25" s="11"/>
      <c r="R25" s="11"/>
      <c r="S25" s="11"/>
      <c r="T25" s="11"/>
      <c r="U25" s="11"/>
    </row>
    <row r="26" spans="1:21" ht="29.25">
      <c r="A26" s="13" t="s">
        <v>47</v>
      </c>
      <c r="B26" s="14" t="s">
        <v>48</v>
      </c>
      <c r="C26" s="15"/>
      <c r="D26" s="16"/>
      <c r="E26" s="17">
        <f t="shared" ref="E26" si="44">+E27+E28</f>
        <v>0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>
      <c r="A27" s="6" t="s">
        <v>26</v>
      </c>
      <c r="B27" s="9"/>
      <c r="C27" s="5"/>
      <c r="D27" s="7"/>
      <c r="E27" s="17">
        <f t="shared" si="43"/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hidden="1">
      <c r="A28" s="6"/>
      <c r="B28" s="9"/>
      <c r="C28" s="5"/>
      <c r="D28" s="7"/>
      <c r="E28" s="17">
        <f t="shared" si="43"/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>
      <c r="A29" s="6" t="s">
        <v>49</v>
      </c>
      <c r="B29" s="9" t="s">
        <v>50</v>
      </c>
      <c r="C29" s="5" t="s">
        <v>22</v>
      </c>
      <c r="D29" s="7"/>
      <c r="E29" s="17">
        <f t="shared" si="43"/>
        <v>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75"/>
      <c r="Q29" s="11"/>
      <c r="R29" s="11"/>
      <c r="S29" s="11"/>
      <c r="T29" s="11"/>
      <c r="U29" s="11"/>
    </row>
    <row r="30" spans="1:21" ht="41.25" customHeight="1">
      <c r="A30" s="52" t="s">
        <v>226</v>
      </c>
      <c r="B30" s="9" t="s">
        <v>51</v>
      </c>
      <c r="C30" s="5">
        <v>510</v>
      </c>
      <c r="D30" s="7"/>
      <c r="E30" s="17">
        <f t="shared" si="43"/>
        <v>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2" t="s">
        <v>22</v>
      </c>
    </row>
    <row r="31" spans="1:21" hidden="1">
      <c r="A31" s="6"/>
      <c r="B31" s="9"/>
      <c r="C31" s="5"/>
      <c r="D31" s="7"/>
      <c r="E31" s="17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2" t="s">
        <v>22</v>
      </c>
    </row>
    <row r="32" spans="1:21">
      <c r="A32" s="19" t="s">
        <v>56</v>
      </c>
      <c r="B32" s="20" t="s">
        <v>59</v>
      </c>
      <c r="C32" s="21" t="s">
        <v>22</v>
      </c>
      <c r="D32" s="22"/>
      <c r="E32" s="23">
        <f>+E33+E45+E52+E56+E60+E62+E76+E80</f>
        <v>52159942</v>
      </c>
      <c r="F32" s="23">
        <f>+F33+F45+F52+F56+F60+F62+F76+F80</f>
        <v>46421442</v>
      </c>
      <c r="G32" s="23">
        <f t="shared" ref="G32:K32" si="45">+G33+G45+G52+G56+G60+G62+G76+G80</f>
        <v>917400</v>
      </c>
      <c r="H32" s="23">
        <f t="shared" si="45"/>
        <v>0</v>
      </c>
      <c r="I32" s="23">
        <f t="shared" si="45"/>
        <v>21100</v>
      </c>
      <c r="J32" s="23">
        <f t="shared" si="45"/>
        <v>0</v>
      </c>
      <c r="K32" s="23">
        <f t="shared" si="45"/>
        <v>0</v>
      </c>
      <c r="L32" s="23">
        <f t="shared" ref="L32" si="46">+L33+L45+L52+L56+L60+L62+L76+L80</f>
        <v>0</v>
      </c>
      <c r="M32" s="23">
        <f t="shared" ref="M32" si="47">+M33+M45+M52+M56+M60+M62+M76+M80</f>
        <v>0</v>
      </c>
      <c r="N32" s="23">
        <f t="shared" ref="N32" si="48">+N33+N45+N52+N56+N60+N62+N76+N80</f>
        <v>4183124</v>
      </c>
      <c r="O32" s="23">
        <f t="shared" ref="O32" si="49">+O33+O45+O52+O56+O60+O62+O76+O80</f>
        <v>269416</v>
      </c>
      <c r="P32" s="23">
        <f t="shared" ref="P32" si="50">+P33+P45+P52+P56+P60+P62+P76+P80</f>
        <v>347460</v>
      </c>
      <c r="Q32" s="23">
        <f t="shared" ref="Q32" si="51">+Q33+Q45+Q52+Q56+Q60+Q62+Q76+Q80</f>
        <v>0</v>
      </c>
      <c r="R32" s="23">
        <f t="shared" ref="R32" si="52">+R33+R45+R52+R56+R60+R62+R76+R80</f>
        <v>0</v>
      </c>
      <c r="S32" s="23">
        <f t="shared" ref="S32" si="53">+S33+S45+S52+S56+S60+S62+S76+S80</f>
        <v>0</v>
      </c>
      <c r="T32" s="23">
        <f t="shared" ref="T32" si="54">+T33+T45+T52+T56+T60+T62+T76+T80</f>
        <v>0</v>
      </c>
      <c r="U32" s="24" t="s">
        <v>22</v>
      </c>
    </row>
    <row r="33" spans="1:21" ht="29.25">
      <c r="A33" s="13" t="s">
        <v>57</v>
      </c>
      <c r="B33" s="14" t="s">
        <v>60</v>
      </c>
      <c r="C33" s="15" t="s">
        <v>22</v>
      </c>
      <c r="D33" s="16"/>
      <c r="E33" s="17">
        <f>E34+E35+E36+E37+E40+E41+E42</f>
        <v>45953177</v>
      </c>
      <c r="F33" s="17">
        <f>F34+F35+F36+F37+F40+F41+F42</f>
        <v>42723077</v>
      </c>
      <c r="G33" s="17">
        <f t="shared" ref="G33:P33" si="55">G34+G35+G36+G37+G40+G41+G42</f>
        <v>0</v>
      </c>
      <c r="H33" s="17">
        <f t="shared" si="55"/>
        <v>0</v>
      </c>
      <c r="I33" s="17">
        <f t="shared" si="55"/>
        <v>21100</v>
      </c>
      <c r="J33" s="17">
        <f t="shared" si="55"/>
        <v>0</v>
      </c>
      <c r="K33" s="17">
        <f t="shared" si="55"/>
        <v>0</v>
      </c>
      <c r="L33" s="17">
        <f t="shared" si="55"/>
        <v>0</v>
      </c>
      <c r="M33" s="17">
        <f t="shared" si="55"/>
        <v>0</v>
      </c>
      <c r="N33" s="17">
        <f t="shared" si="55"/>
        <v>3209000</v>
      </c>
      <c r="O33" s="17">
        <f t="shared" si="55"/>
        <v>0</v>
      </c>
      <c r="P33" s="17">
        <f t="shared" si="55"/>
        <v>0</v>
      </c>
      <c r="Q33" s="17">
        <f t="shared" ref="Q33:R33" si="56">+Q34+Q37+Q40+Q41</f>
        <v>0</v>
      </c>
      <c r="R33" s="17">
        <f t="shared" si="56"/>
        <v>0</v>
      </c>
      <c r="S33" s="17"/>
      <c r="T33" s="17"/>
      <c r="U33" s="18" t="s">
        <v>22</v>
      </c>
    </row>
    <row r="34" spans="1:21" ht="30">
      <c r="A34" s="8" t="s">
        <v>58</v>
      </c>
      <c r="B34" s="9" t="s">
        <v>61</v>
      </c>
      <c r="C34" s="5">
        <v>111</v>
      </c>
      <c r="D34" s="7"/>
      <c r="E34" s="17">
        <f>SUM(F34:S34)</f>
        <v>35291281</v>
      </c>
      <c r="F34" s="11">
        <f>32710406+100000</f>
        <v>32810406</v>
      </c>
      <c r="G34" s="11"/>
      <c r="H34" s="11"/>
      <c r="I34" s="11">
        <v>16205</v>
      </c>
      <c r="J34" s="11"/>
      <c r="K34" s="11"/>
      <c r="L34" s="11"/>
      <c r="M34" s="11"/>
      <c r="N34" s="11">
        <v>2464670</v>
      </c>
      <c r="O34" s="11"/>
      <c r="P34" s="11"/>
      <c r="Q34" s="11"/>
      <c r="R34" s="11"/>
      <c r="S34" s="11"/>
      <c r="T34" s="11"/>
      <c r="U34" s="12" t="s">
        <v>22</v>
      </c>
    </row>
    <row r="35" spans="1:21">
      <c r="A35" s="8" t="s">
        <v>62</v>
      </c>
      <c r="B35" s="9" t="s">
        <v>63</v>
      </c>
      <c r="C35" s="5">
        <v>112</v>
      </c>
      <c r="D35" s="7"/>
      <c r="E35" s="17">
        <f t="shared" ref="E35:E36" si="57">SUM(F35:S35)</f>
        <v>4200</v>
      </c>
      <c r="F35" s="11">
        <v>4200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2" t="s">
        <v>22</v>
      </c>
    </row>
    <row r="36" spans="1:21" ht="30">
      <c r="A36" s="8" t="s">
        <v>65</v>
      </c>
      <c r="B36" s="9" t="s">
        <v>64</v>
      </c>
      <c r="C36" s="5">
        <v>113</v>
      </c>
      <c r="D36" s="7"/>
      <c r="E36" s="17">
        <f t="shared" si="57"/>
        <v>0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2" t="s">
        <v>22</v>
      </c>
    </row>
    <row r="37" spans="1:21" ht="30">
      <c r="A37" s="8" t="s">
        <v>66</v>
      </c>
      <c r="B37" s="9" t="s">
        <v>67</v>
      </c>
      <c r="C37" s="5">
        <v>119</v>
      </c>
      <c r="D37" s="7"/>
      <c r="E37" s="17">
        <f>+E38+E39</f>
        <v>10657696</v>
      </c>
      <c r="F37" s="11">
        <f>+F38+F39</f>
        <v>9908471</v>
      </c>
      <c r="G37" s="11">
        <f t="shared" ref="G37:R37" si="58">+G38+G39</f>
        <v>0</v>
      </c>
      <c r="H37" s="11">
        <f t="shared" si="58"/>
        <v>0</v>
      </c>
      <c r="I37" s="11">
        <f t="shared" si="58"/>
        <v>4895</v>
      </c>
      <c r="J37" s="11">
        <f t="shared" si="58"/>
        <v>0</v>
      </c>
      <c r="K37" s="11">
        <f t="shared" si="58"/>
        <v>0</v>
      </c>
      <c r="L37" s="11">
        <f t="shared" si="58"/>
        <v>0</v>
      </c>
      <c r="M37" s="11">
        <f t="shared" si="58"/>
        <v>0</v>
      </c>
      <c r="N37" s="11">
        <f t="shared" si="58"/>
        <v>744330</v>
      </c>
      <c r="O37" s="11">
        <f t="shared" si="58"/>
        <v>0</v>
      </c>
      <c r="P37" s="11">
        <f t="shared" si="58"/>
        <v>0</v>
      </c>
      <c r="Q37" s="11">
        <f t="shared" si="58"/>
        <v>0</v>
      </c>
      <c r="R37" s="11">
        <f t="shared" si="58"/>
        <v>0</v>
      </c>
      <c r="S37" s="11"/>
      <c r="T37" s="11"/>
      <c r="U37" s="12" t="s">
        <v>22</v>
      </c>
    </row>
    <row r="38" spans="1:21" ht="30">
      <c r="A38" s="8" t="s">
        <v>69</v>
      </c>
      <c r="B38" s="9" t="s">
        <v>68</v>
      </c>
      <c r="C38" s="5">
        <v>119</v>
      </c>
      <c r="D38" s="7"/>
      <c r="E38" s="17">
        <f t="shared" ref="E38:E44" si="59">SUM(F38:S38)</f>
        <v>10657696</v>
      </c>
      <c r="F38" s="11">
        <v>9908471</v>
      </c>
      <c r="G38" s="11"/>
      <c r="H38" s="11"/>
      <c r="I38" s="11">
        <v>4895</v>
      </c>
      <c r="J38" s="11"/>
      <c r="K38" s="11"/>
      <c r="L38" s="11"/>
      <c r="M38" s="11"/>
      <c r="N38" s="11">
        <v>744330</v>
      </c>
      <c r="O38" s="11"/>
      <c r="P38" s="11"/>
      <c r="Q38" s="11"/>
      <c r="R38" s="11"/>
      <c r="S38" s="11"/>
      <c r="T38" s="11"/>
      <c r="U38" s="12" t="s">
        <v>22</v>
      </c>
    </row>
    <row r="39" spans="1:21">
      <c r="A39" s="8" t="s">
        <v>70</v>
      </c>
      <c r="B39" s="9" t="s">
        <v>72</v>
      </c>
      <c r="C39" s="5">
        <v>119</v>
      </c>
      <c r="D39" s="7"/>
      <c r="E39" s="17">
        <f t="shared" si="59"/>
        <v>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2" t="s">
        <v>22</v>
      </c>
    </row>
    <row r="40" spans="1:21" ht="30">
      <c r="A40" s="6" t="s">
        <v>71</v>
      </c>
      <c r="B40" s="9" t="s">
        <v>73</v>
      </c>
      <c r="C40" s="5">
        <v>131</v>
      </c>
      <c r="D40" s="7"/>
      <c r="E40" s="17">
        <f t="shared" si="59"/>
        <v>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2" t="s">
        <v>22</v>
      </c>
    </row>
    <row r="41" spans="1:21" ht="30">
      <c r="A41" s="6" t="s">
        <v>75</v>
      </c>
      <c r="B41" s="9" t="s">
        <v>74</v>
      </c>
      <c r="C41" s="5">
        <v>134</v>
      </c>
      <c r="D41" s="7"/>
      <c r="E41" s="17">
        <f t="shared" si="59"/>
        <v>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2" t="s">
        <v>22</v>
      </c>
    </row>
    <row r="42" spans="1:21" ht="30">
      <c r="A42" s="6" t="s">
        <v>76</v>
      </c>
      <c r="B42" s="9" t="s">
        <v>77</v>
      </c>
      <c r="C42" s="5">
        <v>139</v>
      </c>
      <c r="D42" s="7"/>
      <c r="E42" s="17">
        <f t="shared" si="59"/>
        <v>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2" t="s">
        <v>22</v>
      </c>
    </row>
    <row r="43" spans="1:21" ht="30">
      <c r="A43" s="8" t="s">
        <v>79</v>
      </c>
      <c r="B43" s="9" t="s">
        <v>78</v>
      </c>
      <c r="C43" s="5">
        <v>139</v>
      </c>
      <c r="D43" s="7"/>
      <c r="E43" s="17">
        <f t="shared" si="59"/>
        <v>0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2" t="s">
        <v>22</v>
      </c>
    </row>
    <row r="44" spans="1:21">
      <c r="A44" s="8" t="s">
        <v>80</v>
      </c>
      <c r="B44" s="9" t="s">
        <v>81</v>
      </c>
      <c r="C44" s="5">
        <v>139</v>
      </c>
      <c r="D44" s="7"/>
      <c r="E44" s="17">
        <f t="shared" si="59"/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2" t="s">
        <v>22</v>
      </c>
    </row>
    <row r="45" spans="1:21">
      <c r="A45" s="13" t="s">
        <v>83</v>
      </c>
      <c r="B45" s="14" t="s">
        <v>82</v>
      </c>
      <c r="C45" s="15">
        <v>300</v>
      </c>
      <c r="D45" s="16"/>
      <c r="E45" s="17">
        <f>+E46+E47</f>
        <v>0</v>
      </c>
      <c r="F45" s="17">
        <f>F46+F49+F50+F51</f>
        <v>0</v>
      </c>
      <c r="G45" s="17">
        <f t="shared" ref="G45:P45" si="60">G46+G49+G50+G51</f>
        <v>0</v>
      </c>
      <c r="H45" s="17">
        <f t="shared" si="60"/>
        <v>0</v>
      </c>
      <c r="I45" s="17">
        <f t="shared" si="60"/>
        <v>0</v>
      </c>
      <c r="J45" s="17">
        <f t="shared" si="60"/>
        <v>0</v>
      </c>
      <c r="K45" s="17">
        <f t="shared" si="60"/>
        <v>0</v>
      </c>
      <c r="L45" s="17">
        <f t="shared" si="60"/>
        <v>0</v>
      </c>
      <c r="M45" s="17">
        <f t="shared" si="60"/>
        <v>0</v>
      </c>
      <c r="N45" s="17">
        <f t="shared" si="60"/>
        <v>0</v>
      </c>
      <c r="O45" s="17">
        <f t="shared" si="60"/>
        <v>0</v>
      </c>
      <c r="P45" s="17">
        <f t="shared" si="60"/>
        <v>0</v>
      </c>
      <c r="Q45" s="17"/>
      <c r="R45" s="17"/>
      <c r="S45" s="17"/>
      <c r="T45" s="17"/>
      <c r="U45" s="18" t="s">
        <v>22</v>
      </c>
    </row>
    <row r="46" spans="1:21" ht="45">
      <c r="A46" s="8" t="s">
        <v>84</v>
      </c>
      <c r="B46" s="9" t="s">
        <v>85</v>
      </c>
      <c r="C46" s="5">
        <v>300</v>
      </c>
      <c r="D46" s="7"/>
      <c r="E46" s="17">
        <f t="shared" ref="E46:E51" si="61">SUM(F46:S46)</f>
        <v>0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2" t="s">
        <v>22</v>
      </c>
    </row>
    <row r="47" spans="1:21" ht="45">
      <c r="A47" s="8" t="s">
        <v>114</v>
      </c>
      <c r="B47" s="9" t="s">
        <v>86</v>
      </c>
      <c r="C47" s="5">
        <v>321</v>
      </c>
      <c r="D47" s="7"/>
      <c r="E47" s="17">
        <f t="shared" si="61"/>
        <v>0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2" t="s">
        <v>22</v>
      </c>
    </row>
    <row r="48" spans="1:21">
      <c r="A48" s="8"/>
      <c r="B48" s="9"/>
      <c r="C48" s="5"/>
      <c r="D48" s="7"/>
      <c r="E48" s="17">
        <f t="shared" si="61"/>
        <v>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ht="30">
      <c r="A49" s="8" t="s">
        <v>87</v>
      </c>
      <c r="B49" s="9" t="s">
        <v>88</v>
      </c>
      <c r="C49" s="5">
        <v>340</v>
      </c>
      <c r="D49" s="7"/>
      <c r="E49" s="17">
        <f t="shared" si="61"/>
        <v>0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2" t="s">
        <v>22</v>
      </c>
    </row>
    <row r="50" spans="1:21" ht="45">
      <c r="A50" s="8" t="s">
        <v>90</v>
      </c>
      <c r="B50" s="9" t="s">
        <v>89</v>
      </c>
      <c r="C50" s="5">
        <v>350</v>
      </c>
      <c r="D50" s="7"/>
      <c r="E50" s="17">
        <f t="shared" si="61"/>
        <v>0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2" t="s">
        <v>22</v>
      </c>
    </row>
    <row r="51" spans="1:21" ht="30">
      <c r="A51" s="8" t="s">
        <v>91</v>
      </c>
      <c r="B51" s="9" t="s">
        <v>92</v>
      </c>
      <c r="C51" s="5">
        <v>360</v>
      </c>
      <c r="D51" s="7"/>
      <c r="E51" s="17">
        <f t="shared" si="61"/>
        <v>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2" t="s">
        <v>22</v>
      </c>
    </row>
    <row r="52" spans="1:21">
      <c r="A52" s="13" t="s">
        <v>94</v>
      </c>
      <c r="B52" s="14" t="s">
        <v>93</v>
      </c>
      <c r="C52" s="15">
        <v>850</v>
      </c>
      <c r="D52" s="16"/>
      <c r="E52" s="17">
        <f>+E53+E54+E55</f>
        <v>543100</v>
      </c>
      <c r="F52" s="17">
        <f>+F53+F54+F55</f>
        <v>523100</v>
      </c>
      <c r="G52" s="17">
        <f t="shared" ref="G52:R52" si="62">+G53+G54+G55</f>
        <v>0</v>
      </c>
      <c r="H52" s="17">
        <f t="shared" si="62"/>
        <v>0</v>
      </c>
      <c r="I52" s="17">
        <f t="shared" si="62"/>
        <v>0</v>
      </c>
      <c r="J52" s="17">
        <f t="shared" si="62"/>
        <v>0</v>
      </c>
      <c r="K52" s="17">
        <f t="shared" si="62"/>
        <v>0</v>
      </c>
      <c r="L52" s="17">
        <f t="shared" si="62"/>
        <v>0</v>
      </c>
      <c r="M52" s="17">
        <f t="shared" si="62"/>
        <v>0</v>
      </c>
      <c r="N52" s="17">
        <f t="shared" si="62"/>
        <v>20000</v>
      </c>
      <c r="O52" s="17">
        <f t="shared" si="62"/>
        <v>0</v>
      </c>
      <c r="P52" s="17">
        <f t="shared" si="62"/>
        <v>0</v>
      </c>
      <c r="Q52" s="17">
        <f t="shared" si="62"/>
        <v>0</v>
      </c>
      <c r="R52" s="17">
        <f t="shared" si="62"/>
        <v>0</v>
      </c>
      <c r="S52" s="17"/>
      <c r="T52" s="17"/>
      <c r="U52" s="18" t="s">
        <v>22</v>
      </c>
    </row>
    <row r="53" spans="1:21" ht="30">
      <c r="A53" s="8" t="s">
        <v>95</v>
      </c>
      <c r="B53" s="9" t="s">
        <v>96</v>
      </c>
      <c r="C53" s="5">
        <v>851</v>
      </c>
      <c r="D53" s="7"/>
      <c r="E53" s="17">
        <f t="shared" ref="E53:E55" si="63">SUM(F53:S53)</f>
        <v>533100</v>
      </c>
      <c r="F53" s="11">
        <f>20000+503100</f>
        <v>523100</v>
      </c>
      <c r="G53" s="11"/>
      <c r="H53" s="11"/>
      <c r="I53" s="11"/>
      <c r="J53" s="11"/>
      <c r="K53" s="11"/>
      <c r="L53" s="11"/>
      <c r="M53" s="11"/>
      <c r="N53" s="11">
        <v>10000</v>
      </c>
      <c r="O53" s="11"/>
      <c r="P53" s="11"/>
      <c r="Q53" s="11"/>
      <c r="R53" s="11"/>
      <c r="S53" s="11"/>
      <c r="T53" s="11"/>
      <c r="U53" s="12" t="s">
        <v>22</v>
      </c>
    </row>
    <row r="54" spans="1:21" ht="30">
      <c r="A54" s="8" t="s">
        <v>98</v>
      </c>
      <c r="B54" s="9" t="s">
        <v>97</v>
      </c>
      <c r="C54" s="5">
        <v>852</v>
      </c>
      <c r="D54" s="7"/>
      <c r="E54" s="17">
        <f t="shared" si="63"/>
        <v>0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2" t="s">
        <v>22</v>
      </c>
    </row>
    <row r="55" spans="1:21">
      <c r="A55" s="8" t="s">
        <v>99</v>
      </c>
      <c r="B55" s="9" t="s">
        <v>100</v>
      </c>
      <c r="C55" s="5">
        <v>853</v>
      </c>
      <c r="D55" s="7"/>
      <c r="E55" s="17">
        <f t="shared" si="63"/>
        <v>10000</v>
      </c>
      <c r="F55" s="11"/>
      <c r="G55" s="11"/>
      <c r="H55" s="11"/>
      <c r="I55" s="11"/>
      <c r="J55" s="11"/>
      <c r="K55" s="11"/>
      <c r="L55" s="11"/>
      <c r="M55" s="11"/>
      <c r="N55" s="11">
        <v>10000</v>
      </c>
      <c r="O55" s="11"/>
      <c r="P55" s="11"/>
      <c r="Q55" s="11"/>
      <c r="R55" s="11"/>
      <c r="S55" s="11"/>
      <c r="T55" s="11"/>
      <c r="U55" s="12" t="s">
        <v>22</v>
      </c>
    </row>
    <row r="56" spans="1:21" ht="29.25">
      <c r="A56" s="13" t="s">
        <v>102</v>
      </c>
      <c r="B56" s="14" t="s">
        <v>101</v>
      </c>
      <c r="C56" s="15" t="s">
        <v>22</v>
      </c>
      <c r="D56" s="16"/>
      <c r="E56" s="17">
        <f>+E57+E58+E59</f>
        <v>0</v>
      </c>
      <c r="F56" s="17">
        <f>+F58+F57+F59</f>
        <v>0</v>
      </c>
      <c r="G56" s="17">
        <f t="shared" ref="G56:R56" si="64">+G58+G57+G59</f>
        <v>0</v>
      </c>
      <c r="H56" s="17">
        <f t="shared" si="64"/>
        <v>0</v>
      </c>
      <c r="I56" s="17">
        <f t="shared" si="64"/>
        <v>0</v>
      </c>
      <c r="J56" s="17">
        <f t="shared" si="64"/>
        <v>0</v>
      </c>
      <c r="K56" s="17">
        <f t="shared" si="64"/>
        <v>0</v>
      </c>
      <c r="L56" s="17">
        <f t="shared" si="64"/>
        <v>0</v>
      </c>
      <c r="M56" s="17">
        <f t="shared" si="64"/>
        <v>0</v>
      </c>
      <c r="N56" s="17">
        <f t="shared" si="64"/>
        <v>0</v>
      </c>
      <c r="O56" s="17">
        <f t="shared" si="64"/>
        <v>0</v>
      </c>
      <c r="P56" s="17">
        <f t="shared" si="64"/>
        <v>0</v>
      </c>
      <c r="Q56" s="17">
        <f t="shared" si="64"/>
        <v>0</v>
      </c>
      <c r="R56" s="17">
        <f t="shared" si="64"/>
        <v>0</v>
      </c>
      <c r="S56" s="17"/>
      <c r="T56" s="17"/>
      <c r="U56" s="18" t="s">
        <v>22</v>
      </c>
    </row>
    <row r="57" spans="1:21" ht="30">
      <c r="A57" s="8" t="s">
        <v>103</v>
      </c>
      <c r="B57" s="9" t="s">
        <v>104</v>
      </c>
      <c r="C57" s="5">
        <v>810</v>
      </c>
      <c r="D57" s="7"/>
      <c r="E57" s="17">
        <f t="shared" ref="E57:E59" si="65">SUM(F57:S57)</f>
        <v>0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2" t="s">
        <v>22</v>
      </c>
    </row>
    <row r="58" spans="1:21">
      <c r="A58" s="8" t="s">
        <v>106</v>
      </c>
      <c r="B58" s="9" t="s">
        <v>105</v>
      </c>
      <c r="C58" s="5">
        <v>862</v>
      </c>
      <c r="D58" s="7"/>
      <c r="E58" s="17">
        <f t="shared" si="65"/>
        <v>0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2" t="s">
        <v>22</v>
      </c>
    </row>
    <row r="59" spans="1:21" ht="30">
      <c r="A59" s="8" t="s">
        <v>107</v>
      </c>
      <c r="B59" s="9" t="s">
        <v>108</v>
      </c>
      <c r="C59" s="5">
        <v>863</v>
      </c>
      <c r="D59" s="7"/>
      <c r="E59" s="17">
        <f t="shared" si="65"/>
        <v>0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2" t="s">
        <v>22</v>
      </c>
    </row>
    <row r="60" spans="1:21">
      <c r="A60" s="13" t="s">
        <v>110</v>
      </c>
      <c r="B60" s="14" t="s">
        <v>111</v>
      </c>
      <c r="C60" s="15" t="s">
        <v>22</v>
      </c>
      <c r="D60" s="16"/>
      <c r="E60" s="17">
        <f>+E61</f>
        <v>0</v>
      </c>
      <c r="F60" s="17">
        <f>+F61</f>
        <v>0</v>
      </c>
      <c r="G60" s="17">
        <f t="shared" ref="G60:R60" si="66">+G61</f>
        <v>0</v>
      </c>
      <c r="H60" s="17">
        <f t="shared" si="66"/>
        <v>0</v>
      </c>
      <c r="I60" s="17">
        <f t="shared" si="66"/>
        <v>0</v>
      </c>
      <c r="J60" s="17">
        <f t="shared" si="66"/>
        <v>0</v>
      </c>
      <c r="K60" s="17">
        <f t="shared" si="66"/>
        <v>0</v>
      </c>
      <c r="L60" s="17">
        <f t="shared" si="66"/>
        <v>0</v>
      </c>
      <c r="M60" s="17">
        <f t="shared" si="66"/>
        <v>0</v>
      </c>
      <c r="N60" s="17">
        <f t="shared" si="66"/>
        <v>0</v>
      </c>
      <c r="O60" s="17">
        <f t="shared" si="66"/>
        <v>0</v>
      </c>
      <c r="P60" s="17">
        <f t="shared" si="66"/>
        <v>0</v>
      </c>
      <c r="Q60" s="17">
        <f t="shared" si="66"/>
        <v>0</v>
      </c>
      <c r="R60" s="17">
        <f t="shared" si="66"/>
        <v>0</v>
      </c>
      <c r="S60" s="17"/>
      <c r="T60" s="17"/>
      <c r="U60" s="18" t="s">
        <v>22</v>
      </c>
    </row>
    <row r="61" spans="1:21" ht="30">
      <c r="A61" s="8" t="s">
        <v>113</v>
      </c>
      <c r="B61" s="9" t="s">
        <v>112</v>
      </c>
      <c r="C61" s="5">
        <v>831</v>
      </c>
      <c r="D61" s="7"/>
      <c r="E61" s="17">
        <f>SUM(F61:S61)</f>
        <v>0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2" t="s">
        <v>22</v>
      </c>
    </row>
    <row r="62" spans="1:21">
      <c r="A62" s="13" t="s">
        <v>115</v>
      </c>
      <c r="B62" s="14" t="s">
        <v>109</v>
      </c>
      <c r="C62" s="15" t="s">
        <v>22</v>
      </c>
      <c r="D62" s="16"/>
      <c r="E62" s="17">
        <f>+E63+E64+E65+E66</f>
        <v>5663665</v>
      </c>
      <c r="F62" s="17">
        <f>+F63+F64+F65+F66</f>
        <v>3175265</v>
      </c>
      <c r="G62" s="17">
        <f t="shared" ref="G62:R62" si="67">+G63+G64+G65+G66</f>
        <v>917400</v>
      </c>
      <c r="H62" s="17">
        <f t="shared" si="67"/>
        <v>0</v>
      </c>
      <c r="I62" s="17">
        <f t="shared" si="67"/>
        <v>0</v>
      </c>
      <c r="J62" s="17">
        <f t="shared" si="67"/>
        <v>0</v>
      </c>
      <c r="K62" s="17">
        <f t="shared" si="67"/>
        <v>0</v>
      </c>
      <c r="L62" s="17">
        <f t="shared" si="67"/>
        <v>0</v>
      </c>
      <c r="M62" s="17">
        <f t="shared" si="67"/>
        <v>0</v>
      </c>
      <c r="N62" s="17">
        <f t="shared" si="67"/>
        <v>954124</v>
      </c>
      <c r="O62" s="17">
        <f t="shared" si="67"/>
        <v>269416</v>
      </c>
      <c r="P62" s="17">
        <f t="shared" si="67"/>
        <v>347460</v>
      </c>
      <c r="Q62" s="17">
        <f t="shared" si="67"/>
        <v>0</v>
      </c>
      <c r="R62" s="17">
        <f t="shared" si="67"/>
        <v>0</v>
      </c>
      <c r="S62" s="17"/>
      <c r="T62" s="17"/>
      <c r="U62" s="17"/>
    </row>
    <row r="63" spans="1:21" ht="30">
      <c r="A63" s="8" t="s">
        <v>117</v>
      </c>
      <c r="B63" s="9" t="s">
        <v>116</v>
      </c>
      <c r="C63" s="5">
        <v>241</v>
      </c>
      <c r="D63" s="7"/>
      <c r="E63" s="17">
        <f t="shared" ref="E63:E75" si="68">SUM(F63:S63)</f>
        <v>0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 ht="30">
      <c r="A64" s="8" t="s">
        <v>118</v>
      </c>
      <c r="B64" s="9" t="s">
        <v>119</v>
      </c>
      <c r="C64" s="5">
        <v>242</v>
      </c>
      <c r="D64" s="7"/>
      <c r="E64" s="17">
        <f t="shared" si="68"/>
        <v>0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ht="30">
      <c r="A65" s="8" t="s">
        <v>121</v>
      </c>
      <c r="B65" s="9" t="s">
        <v>120</v>
      </c>
      <c r="C65" s="5">
        <v>243</v>
      </c>
      <c r="D65" s="7"/>
      <c r="E65" s="17">
        <f t="shared" si="68"/>
        <v>0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>
      <c r="A66" s="8" t="s">
        <v>122</v>
      </c>
      <c r="B66" s="9" t="s">
        <v>123</v>
      </c>
      <c r="C66" s="5">
        <v>244</v>
      </c>
      <c r="D66" s="7"/>
      <c r="E66" s="17">
        <f t="shared" si="68"/>
        <v>5663665</v>
      </c>
      <c r="F66" s="11">
        <f>26716+60000+1901097+96212+135045+175391+750180+30624</f>
        <v>3175265</v>
      </c>
      <c r="G66" s="11">
        <f>92400+825000</f>
        <v>917400</v>
      </c>
      <c r="H66" s="11"/>
      <c r="I66" s="11"/>
      <c r="J66" s="11"/>
      <c r="K66" s="11"/>
      <c r="L66" s="11"/>
      <c r="M66" s="11"/>
      <c r="N66" s="11">
        <f>315000+290000+146000+590000+218000+12000-347460-269416</f>
        <v>954124</v>
      </c>
      <c r="O66" s="11">
        <v>269416</v>
      </c>
      <c r="P66" s="11">
        <v>347460</v>
      </c>
      <c r="Q66" s="11"/>
      <c r="R66" s="11"/>
      <c r="S66" s="11"/>
      <c r="T66" s="11"/>
      <c r="U66" s="11"/>
    </row>
    <row r="67" spans="1:21" ht="30">
      <c r="A67" s="26" t="s">
        <v>147</v>
      </c>
      <c r="B67" s="9" t="s">
        <v>148</v>
      </c>
      <c r="C67" s="5">
        <v>244</v>
      </c>
      <c r="D67" s="7"/>
      <c r="E67" s="17">
        <f t="shared" si="68"/>
        <v>2518204</v>
      </c>
      <c r="F67" s="11">
        <f>+F69+F70+F71</f>
        <v>780804</v>
      </c>
      <c r="G67" s="11">
        <f t="shared" ref="G67:R67" si="69">+G69+G70+G71</f>
        <v>917400</v>
      </c>
      <c r="H67" s="11">
        <f t="shared" si="69"/>
        <v>0</v>
      </c>
      <c r="I67" s="11">
        <f t="shared" si="69"/>
        <v>0</v>
      </c>
      <c r="J67" s="11">
        <f t="shared" si="69"/>
        <v>0</v>
      </c>
      <c r="K67" s="11">
        <f t="shared" si="69"/>
        <v>0</v>
      </c>
      <c r="L67" s="11">
        <f t="shared" si="69"/>
        <v>0</v>
      </c>
      <c r="M67" s="11">
        <f t="shared" si="69"/>
        <v>0</v>
      </c>
      <c r="N67" s="11">
        <f t="shared" si="69"/>
        <v>820000</v>
      </c>
      <c r="O67" s="11">
        <f t="shared" si="69"/>
        <v>0</v>
      </c>
      <c r="P67" s="11">
        <f t="shared" si="69"/>
        <v>0</v>
      </c>
      <c r="Q67" s="11">
        <f t="shared" si="69"/>
        <v>0</v>
      </c>
      <c r="R67" s="11">
        <f t="shared" si="69"/>
        <v>0</v>
      </c>
      <c r="S67" s="11"/>
      <c r="T67" s="11"/>
      <c r="U67" s="11"/>
    </row>
    <row r="68" spans="1:21">
      <c r="A68" s="27" t="s">
        <v>141</v>
      </c>
      <c r="B68" s="9"/>
      <c r="C68" s="5"/>
      <c r="D68" s="7"/>
      <c r="E68" s="17">
        <f t="shared" si="68"/>
        <v>0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>
      <c r="A69" s="28" t="s">
        <v>143</v>
      </c>
      <c r="B69" s="9" t="s">
        <v>149</v>
      </c>
      <c r="C69" s="5">
        <v>244</v>
      </c>
      <c r="D69" s="7"/>
      <c r="E69" s="17">
        <f t="shared" si="68"/>
        <v>1340180</v>
      </c>
      <c r="F69" s="11">
        <v>750180</v>
      </c>
      <c r="G69" s="11"/>
      <c r="H69" s="11"/>
      <c r="I69" s="11"/>
      <c r="J69" s="11"/>
      <c r="K69" s="11"/>
      <c r="L69" s="11"/>
      <c r="M69" s="11"/>
      <c r="N69" s="11">
        <v>590000</v>
      </c>
      <c r="O69" s="11"/>
      <c r="P69" s="11"/>
      <c r="Q69" s="11"/>
      <c r="R69" s="11"/>
      <c r="S69" s="11"/>
      <c r="T69" s="11"/>
      <c r="U69" s="11"/>
    </row>
    <row r="70" spans="1:21">
      <c r="A70" s="28" t="s">
        <v>144</v>
      </c>
      <c r="B70" s="9" t="s">
        <v>150</v>
      </c>
      <c r="C70" s="5">
        <v>244</v>
      </c>
      <c r="D70" s="7"/>
      <c r="E70" s="17">
        <f t="shared" si="68"/>
        <v>0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>
      <c r="A71" s="28" t="s">
        <v>145</v>
      </c>
      <c r="B71" s="9" t="s">
        <v>151</v>
      </c>
      <c r="C71" s="5">
        <v>244</v>
      </c>
      <c r="D71" s="7"/>
      <c r="E71" s="17">
        <f t="shared" si="68"/>
        <v>1178024</v>
      </c>
      <c r="F71" s="11">
        <v>30624</v>
      </c>
      <c r="G71" s="11">
        <f>92400+825000</f>
        <v>917400</v>
      </c>
      <c r="H71" s="11"/>
      <c r="I71" s="11"/>
      <c r="J71" s="11"/>
      <c r="K71" s="11"/>
      <c r="L71" s="11"/>
      <c r="M71" s="11"/>
      <c r="N71" s="11">
        <f>12000+218000</f>
        <v>230000</v>
      </c>
      <c r="O71" s="11"/>
      <c r="P71" s="11"/>
      <c r="Q71" s="11"/>
      <c r="R71" s="11"/>
      <c r="S71" s="11"/>
      <c r="T71" s="11"/>
      <c r="U71" s="11"/>
    </row>
    <row r="72" spans="1:21">
      <c r="A72" s="29" t="s">
        <v>146</v>
      </c>
      <c r="B72" s="9"/>
      <c r="C72" s="5"/>
      <c r="D72" s="7"/>
      <c r="E72" s="17">
        <f t="shared" si="68"/>
        <v>917400</v>
      </c>
      <c r="F72" s="11"/>
      <c r="G72" s="11">
        <f>92400+825000</f>
        <v>917400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ht="30">
      <c r="A73" s="6" t="s">
        <v>140</v>
      </c>
      <c r="B73" s="9" t="s">
        <v>142</v>
      </c>
      <c r="C73" s="5">
        <v>400</v>
      </c>
      <c r="D73" s="7"/>
      <c r="E73" s="17">
        <f t="shared" si="68"/>
        <v>0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1" ht="45">
      <c r="A74" s="8" t="s">
        <v>126</v>
      </c>
      <c r="B74" s="9" t="s">
        <v>124</v>
      </c>
      <c r="C74" s="5">
        <v>406</v>
      </c>
      <c r="D74" s="7"/>
      <c r="E74" s="17">
        <f t="shared" si="68"/>
        <v>0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1" ht="30">
      <c r="A75" s="8" t="s">
        <v>127</v>
      </c>
      <c r="B75" s="9" t="s">
        <v>125</v>
      </c>
      <c r="C75" s="5">
        <v>407</v>
      </c>
      <c r="D75" s="7"/>
      <c r="E75" s="17">
        <f t="shared" si="68"/>
        <v>0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1:21">
      <c r="A76" s="13" t="s">
        <v>128</v>
      </c>
      <c r="B76" s="14" t="s">
        <v>129</v>
      </c>
      <c r="C76" s="15">
        <v>100</v>
      </c>
      <c r="D76" s="16"/>
      <c r="E76" s="17">
        <f>SUM(F76:S76)</f>
        <v>0</v>
      </c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8" t="s">
        <v>22</v>
      </c>
    </row>
    <row r="77" spans="1:21" ht="30">
      <c r="A77" s="8" t="s">
        <v>131</v>
      </c>
      <c r="B77" s="9" t="s">
        <v>130</v>
      </c>
      <c r="C77" s="5"/>
      <c r="D77" s="7"/>
      <c r="E77" s="17">
        <f t="shared" ref="E77:E79" si="70">SUM(F77:S77)</f>
        <v>0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2" t="s">
        <v>22</v>
      </c>
    </row>
    <row r="78" spans="1:21">
      <c r="A78" s="8" t="s">
        <v>132</v>
      </c>
      <c r="B78" s="9" t="s">
        <v>133</v>
      </c>
      <c r="C78" s="5"/>
      <c r="D78" s="7"/>
      <c r="E78" s="17">
        <f t="shared" si="70"/>
        <v>0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2" t="s">
        <v>22</v>
      </c>
    </row>
    <row r="79" spans="1:21">
      <c r="A79" s="8" t="s">
        <v>135</v>
      </c>
      <c r="B79" s="9" t="s">
        <v>134</v>
      </c>
      <c r="C79" s="5"/>
      <c r="D79" s="7"/>
      <c r="E79" s="17">
        <f t="shared" si="70"/>
        <v>0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2" t="s">
        <v>22</v>
      </c>
    </row>
    <row r="80" spans="1:21">
      <c r="A80" s="13" t="s">
        <v>136</v>
      </c>
      <c r="B80" s="14" t="s">
        <v>137</v>
      </c>
      <c r="C80" s="15" t="s">
        <v>22</v>
      </c>
      <c r="D80" s="16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8" t="s">
        <v>22</v>
      </c>
    </row>
    <row r="81" spans="1:21" ht="30">
      <c r="A81" s="8" t="s">
        <v>139</v>
      </c>
      <c r="B81" s="9" t="s">
        <v>138</v>
      </c>
      <c r="C81" s="5">
        <v>610</v>
      </c>
      <c r="D81" s="7"/>
      <c r="E81" s="11">
        <f>SUM(F81:S81)</f>
        <v>0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2" t="s">
        <v>22</v>
      </c>
    </row>
  </sheetData>
  <mergeCells count="16">
    <mergeCell ref="A1:U1"/>
    <mergeCell ref="D2:D3"/>
    <mergeCell ref="C2:C3"/>
    <mergeCell ref="B2:B3"/>
    <mergeCell ref="A2:A3"/>
    <mergeCell ref="AE2:AN2"/>
    <mergeCell ref="E2:E3"/>
    <mergeCell ref="F2:F3"/>
    <mergeCell ref="G2:K2"/>
    <mergeCell ref="L2:L3"/>
    <mergeCell ref="M2:S2"/>
    <mergeCell ref="V2:V3"/>
    <mergeCell ref="W2:W3"/>
    <mergeCell ref="X2:AB2"/>
    <mergeCell ref="AC2:AC3"/>
    <mergeCell ref="AD2:AD3"/>
  </mergeCells>
  <pageMargins left="0.33" right="0.27559055118110237" top="0.51181102362204722" bottom="0.27559055118110237" header="0.47244094488188981" footer="0.28999999999999998"/>
  <pageSetup paperSize="9" scale="50" fitToHeight="0" orientation="landscape" r:id="rId1"/>
  <rowBreaks count="1" manualBreakCount="1">
    <brk id="37" max="17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N81"/>
  <sheetViews>
    <sheetView zoomScale="75" zoomScaleNormal="75" workbookViewId="0">
      <pane xSplit="4" ySplit="4" topLeftCell="E14" activePane="bottomRight" state="frozen"/>
      <selection pane="topRight" activeCell="E1" sqref="E1"/>
      <selection pane="bottomLeft" activeCell="A5" sqref="A5"/>
      <selection pane="bottomRight" activeCell="C29" sqref="C29"/>
    </sheetView>
  </sheetViews>
  <sheetFormatPr defaultRowHeight="15"/>
  <cols>
    <col min="1" max="1" width="72.28515625" style="2" customWidth="1"/>
    <col min="2" max="2" width="9.140625" style="10"/>
    <col min="3" max="3" width="14.5703125" style="3" customWidth="1"/>
    <col min="4" max="4" width="10.140625" style="1" customWidth="1"/>
    <col min="5" max="5" width="17" style="1" customWidth="1"/>
    <col min="6" max="6" width="18.42578125" style="1" customWidth="1"/>
    <col min="7" max="7" width="31.5703125" style="1" customWidth="1"/>
    <col min="8" max="8" width="30.85546875" style="1" customWidth="1"/>
    <col min="9" max="9" width="31.5703125" style="1" customWidth="1"/>
    <col min="10" max="10" width="19.140625" style="1" hidden="1" customWidth="1"/>
    <col min="11" max="11" width="14.7109375" style="1" hidden="1" customWidth="1"/>
    <col min="12" max="12" width="11.140625" style="1" hidden="1" customWidth="1"/>
    <col min="13" max="13" width="19.28515625" style="1" hidden="1" customWidth="1"/>
    <col min="14" max="14" width="13.85546875" style="1" customWidth="1"/>
    <col min="15" max="15" width="16.7109375" style="1" customWidth="1"/>
    <col min="16" max="16" width="15.5703125" style="1" customWidth="1"/>
    <col min="17" max="17" width="17" style="1" hidden="1" customWidth="1"/>
    <col min="18" max="18" width="14.7109375" style="1" hidden="1" customWidth="1"/>
    <col min="19" max="19" width="10.28515625" style="1" hidden="1" customWidth="1"/>
    <col min="20" max="21" width="14.7109375" style="1" hidden="1" customWidth="1"/>
    <col min="22" max="22" width="24.140625" hidden="1" customWidth="1"/>
    <col min="23" max="40" width="9.140625" hidden="1" customWidth="1"/>
    <col min="41" max="41" width="0" hidden="1" customWidth="1"/>
  </cols>
  <sheetData>
    <row r="1" spans="1:40" ht="31.9" customHeight="1">
      <c r="A1" s="101" t="s">
        <v>267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</row>
    <row r="2" spans="1:40" s="4" customFormat="1" ht="60.6" customHeight="1">
      <c r="A2" s="102" t="s">
        <v>13</v>
      </c>
      <c r="B2" s="103" t="s">
        <v>14</v>
      </c>
      <c r="C2" s="102" t="s">
        <v>15</v>
      </c>
      <c r="D2" s="102" t="s">
        <v>16</v>
      </c>
      <c r="E2" s="104" t="s">
        <v>228</v>
      </c>
      <c r="F2" s="104" t="s">
        <v>183</v>
      </c>
      <c r="G2" s="104" t="s">
        <v>185</v>
      </c>
      <c r="H2" s="104"/>
      <c r="I2" s="104"/>
      <c r="J2" s="104"/>
      <c r="K2" s="104"/>
      <c r="L2" s="104" t="s">
        <v>186</v>
      </c>
      <c r="M2" s="104" t="s">
        <v>266</v>
      </c>
      <c r="N2" s="104"/>
      <c r="O2" s="104"/>
      <c r="P2" s="104"/>
      <c r="Q2" s="104"/>
      <c r="R2" s="104"/>
      <c r="S2" s="104"/>
      <c r="T2" s="6"/>
      <c r="U2" s="6"/>
      <c r="V2" s="98" t="s">
        <v>183</v>
      </c>
      <c r="W2" s="98" t="s">
        <v>184</v>
      </c>
      <c r="X2" s="98" t="s">
        <v>185</v>
      </c>
      <c r="Y2" s="98"/>
      <c r="Z2" s="98"/>
      <c r="AA2" s="98"/>
      <c r="AB2" s="98"/>
      <c r="AC2" s="98" t="s">
        <v>186</v>
      </c>
      <c r="AD2" s="99" t="s">
        <v>187</v>
      </c>
      <c r="AE2" s="100" t="s">
        <v>188</v>
      </c>
      <c r="AF2" s="98"/>
      <c r="AG2" s="98"/>
      <c r="AH2" s="98"/>
      <c r="AI2" s="98"/>
      <c r="AJ2" s="98"/>
      <c r="AK2" s="98"/>
      <c r="AL2" s="98"/>
      <c r="AM2" s="98"/>
      <c r="AN2" s="98"/>
    </row>
    <row r="3" spans="1:40" s="4" customFormat="1" ht="195" customHeight="1">
      <c r="A3" s="102"/>
      <c r="B3" s="103"/>
      <c r="C3" s="102"/>
      <c r="D3" s="102"/>
      <c r="E3" s="104"/>
      <c r="F3" s="104"/>
      <c r="G3" s="73" t="s">
        <v>264</v>
      </c>
      <c r="H3" s="70" t="s">
        <v>263</v>
      </c>
      <c r="I3" s="73" t="s">
        <v>265</v>
      </c>
      <c r="J3" s="73"/>
      <c r="K3" s="73"/>
      <c r="L3" s="104"/>
      <c r="M3" s="60" t="s">
        <v>238</v>
      </c>
      <c r="N3" s="61" t="s">
        <v>192</v>
      </c>
      <c r="O3" s="62" t="s">
        <v>239</v>
      </c>
      <c r="P3" s="61" t="s">
        <v>240</v>
      </c>
      <c r="Q3" s="61" t="s">
        <v>241</v>
      </c>
      <c r="R3" s="61"/>
      <c r="S3" s="73" t="s">
        <v>198</v>
      </c>
      <c r="T3" s="74" t="s">
        <v>17</v>
      </c>
      <c r="U3" s="74" t="s">
        <v>18</v>
      </c>
      <c r="V3" s="98"/>
      <c r="W3" s="98"/>
      <c r="X3" s="41" t="s">
        <v>189</v>
      </c>
      <c r="Y3" s="42" t="s">
        <v>190</v>
      </c>
      <c r="Z3" s="72"/>
      <c r="AA3" s="72"/>
      <c r="AB3" s="72"/>
      <c r="AC3" s="98"/>
      <c r="AD3" s="99"/>
      <c r="AE3" s="44" t="s">
        <v>191</v>
      </c>
      <c r="AF3" s="41" t="s">
        <v>192</v>
      </c>
      <c r="AG3" s="41" t="s">
        <v>193</v>
      </c>
      <c r="AH3" s="41" t="s">
        <v>194</v>
      </c>
      <c r="AI3" s="41" t="s">
        <v>195</v>
      </c>
      <c r="AJ3" s="41"/>
      <c r="AK3" s="41"/>
      <c r="AL3" s="41" t="s">
        <v>196</v>
      </c>
      <c r="AM3" s="41" t="s">
        <v>197</v>
      </c>
      <c r="AN3" s="41" t="s">
        <v>198</v>
      </c>
    </row>
    <row r="4" spans="1:40">
      <c r="A4" s="46">
        <v>1</v>
      </c>
      <c r="B4" s="14">
        <v>2</v>
      </c>
      <c r="C4" s="15">
        <v>3</v>
      </c>
      <c r="D4" s="15">
        <v>4</v>
      </c>
      <c r="E4" s="15">
        <v>5</v>
      </c>
      <c r="F4" s="15">
        <v>6</v>
      </c>
      <c r="G4" s="15">
        <v>7</v>
      </c>
      <c r="H4" s="15">
        <v>8</v>
      </c>
      <c r="I4" s="15">
        <v>9</v>
      </c>
      <c r="J4" s="15"/>
      <c r="K4" s="15"/>
      <c r="L4" s="15"/>
      <c r="M4" s="15"/>
      <c r="N4" s="15">
        <v>10</v>
      </c>
      <c r="O4" s="15">
        <v>11</v>
      </c>
      <c r="P4" s="15">
        <v>12</v>
      </c>
      <c r="Q4" s="15">
        <v>14</v>
      </c>
      <c r="R4" s="15">
        <v>15</v>
      </c>
      <c r="S4" s="15">
        <v>16</v>
      </c>
      <c r="T4" s="5">
        <v>7</v>
      </c>
      <c r="U4" s="5">
        <v>8</v>
      </c>
    </row>
    <row r="5" spans="1:40">
      <c r="A5" s="13" t="s">
        <v>20</v>
      </c>
      <c r="B5" s="14" t="s">
        <v>21</v>
      </c>
      <c r="C5" s="15" t="s">
        <v>22</v>
      </c>
      <c r="D5" s="15" t="s">
        <v>22</v>
      </c>
      <c r="E5" s="17">
        <f>SUM(F5:S5)</f>
        <v>0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40">
      <c r="A6" s="13" t="s">
        <v>23</v>
      </c>
      <c r="B6" s="14" t="s">
        <v>24</v>
      </c>
      <c r="C6" s="15" t="s">
        <v>22</v>
      </c>
      <c r="D6" s="15" t="s">
        <v>22</v>
      </c>
      <c r="E6" s="17">
        <f t="shared" ref="E6:T6" si="0">+E5+E7-E32</f>
        <v>0</v>
      </c>
      <c r="F6" s="17">
        <f t="shared" si="0"/>
        <v>0</v>
      </c>
      <c r="G6" s="17">
        <f t="shared" si="0"/>
        <v>0</v>
      </c>
      <c r="H6" s="17">
        <f t="shared" si="0"/>
        <v>0</v>
      </c>
      <c r="I6" s="17">
        <f t="shared" si="0"/>
        <v>0</v>
      </c>
      <c r="J6" s="17">
        <f t="shared" si="0"/>
        <v>0</v>
      </c>
      <c r="K6" s="17">
        <f t="shared" si="0"/>
        <v>0</v>
      </c>
      <c r="L6" s="17">
        <f t="shared" si="0"/>
        <v>0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/>
    </row>
    <row r="7" spans="1:40">
      <c r="A7" s="19" t="s">
        <v>25</v>
      </c>
      <c r="B7" s="20" t="s">
        <v>31</v>
      </c>
      <c r="C7" s="21"/>
      <c r="D7" s="22"/>
      <c r="E7" s="23">
        <f t="shared" ref="E7:P7" si="1">+E8+E10+E14+E17+E19+E26</f>
        <v>60689734</v>
      </c>
      <c r="F7" s="23">
        <f t="shared" si="1"/>
        <v>54051234</v>
      </c>
      <c r="G7" s="23">
        <f t="shared" si="1"/>
        <v>917400</v>
      </c>
      <c r="H7" s="23">
        <f t="shared" si="1"/>
        <v>900000</v>
      </c>
      <c r="I7" s="23">
        <f t="shared" si="1"/>
        <v>21100</v>
      </c>
      <c r="J7" s="23">
        <f t="shared" si="1"/>
        <v>0</v>
      </c>
      <c r="K7" s="23">
        <f t="shared" si="1"/>
        <v>0</v>
      </c>
      <c r="L7" s="23">
        <f t="shared" si="1"/>
        <v>0</v>
      </c>
      <c r="M7" s="23">
        <f t="shared" si="1"/>
        <v>0</v>
      </c>
      <c r="N7" s="23">
        <f t="shared" si="1"/>
        <v>4183124</v>
      </c>
      <c r="O7" s="23">
        <f t="shared" si="1"/>
        <v>269416</v>
      </c>
      <c r="P7" s="23">
        <f t="shared" si="1"/>
        <v>347460</v>
      </c>
      <c r="Q7" s="23">
        <f t="shared" ref="Q7:T7" si="2">+Q8+Q10+Q14+Q17+Q18+Q26</f>
        <v>0</v>
      </c>
      <c r="R7" s="23">
        <f t="shared" si="2"/>
        <v>0</v>
      </c>
      <c r="S7" s="23">
        <f t="shared" si="2"/>
        <v>0</v>
      </c>
      <c r="T7" s="23">
        <f t="shared" si="2"/>
        <v>0</v>
      </c>
      <c r="U7" s="23">
        <f>+U8+U10+U14+U17+U18+U26</f>
        <v>0</v>
      </c>
    </row>
    <row r="8" spans="1:40" ht="30">
      <c r="A8" s="6" t="s">
        <v>32</v>
      </c>
      <c r="B8" s="9" t="s">
        <v>33</v>
      </c>
      <c r="C8" s="5">
        <v>120</v>
      </c>
      <c r="D8" s="7"/>
      <c r="E8" s="17">
        <f>F8+G8+H8+I8+N8+O8+P8</f>
        <v>347460</v>
      </c>
      <c r="F8" s="11"/>
      <c r="G8" s="11"/>
      <c r="H8" s="11"/>
      <c r="I8" s="11"/>
      <c r="J8" s="11"/>
      <c r="K8" s="11"/>
      <c r="L8" s="11"/>
      <c r="M8" s="11"/>
      <c r="N8" s="11"/>
      <c r="O8" s="76"/>
      <c r="P8" s="71">
        <v>347460</v>
      </c>
      <c r="Q8" s="11"/>
      <c r="R8" s="11"/>
      <c r="S8" s="11"/>
      <c r="T8" s="11"/>
      <c r="U8" s="11"/>
    </row>
    <row r="9" spans="1:40">
      <c r="A9" s="6" t="s">
        <v>26</v>
      </c>
      <c r="B9" s="9" t="s">
        <v>34</v>
      </c>
      <c r="C9" s="5"/>
      <c r="D9" s="7"/>
      <c r="E9" s="17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40" ht="29.25">
      <c r="A10" s="25" t="s">
        <v>27</v>
      </c>
      <c r="B10" s="14" t="s">
        <v>35</v>
      </c>
      <c r="C10" s="15">
        <v>130</v>
      </c>
      <c r="D10" s="16"/>
      <c r="E10" s="17">
        <f t="shared" ref="E10:N10" si="3">+E11+E12+E13</f>
        <v>58503774</v>
      </c>
      <c r="F10" s="17">
        <f t="shared" si="3"/>
        <v>54051234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0</v>
      </c>
      <c r="N10" s="17">
        <f t="shared" si="3"/>
        <v>4183124</v>
      </c>
      <c r="O10" s="17">
        <f>+O11+O12+O13</f>
        <v>269416</v>
      </c>
      <c r="P10" s="17">
        <f>+P11+P12+P13</f>
        <v>0</v>
      </c>
      <c r="Q10" s="17">
        <f t="shared" ref="Q10:U10" si="4">+Q11+Q12</f>
        <v>0</v>
      </c>
      <c r="R10" s="17">
        <f t="shared" si="4"/>
        <v>0</v>
      </c>
      <c r="S10" s="17">
        <f t="shared" si="4"/>
        <v>0</v>
      </c>
      <c r="T10" s="17">
        <f t="shared" si="4"/>
        <v>0</v>
      </c>
      <c r="U10" s="17">
        <f t="shared" si="4"/>
        <v>0</v>
      </c>
    </row>
    <row r="11" spans="1:40" ht="60">
      <c r="A11" s="45" t="s">
        <v>36</v>
      </c>
      <c r="B11" s="9" t="s">
        <v>37</v>
      </c>
      <c r="C11" s="5">
        <v>130</v>
      </c>
      <c r="D11" s="11"/>
      <c r="E11" s="17">
        <f>F11+G11+H11+I11+N11+O11+P11</f>
        <v>54051234</v>
      </c>
      <c r="F11" s="11">
        <v>54051234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40" ht="45">
      <c r="A12" s="8" t="s">
        <v>28</v>
      </c>
      <c r="B12" s="9" t="s">
        <v>38</v>
      </c>
      <c r="C12" s="5">
        <v>130</v>
      </c>
      <c r="D12" s="7"/>
      <c r="E12" s="17">
        <f t="shared" ref="E12:E13" si="5">F12+G12+H12+I12+N12+O12+P12</f>
        <v>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40" ht="20.45" customHeight="1">
      <c r="A13" s="8" t="s">
        <v>245</v>
      </c>
      <c r="B13" s="9" t="s">
        <v>236</v>
      </c>
      <c r="C13" s="5">
        <v>130</v>
      </c>
      <c r="D13" s="7"/>
      <c r="E13" s="17">
        <f t="shared" si="5"/>
        <v>4452540</v>
      </c>
      <c r="F13" s="11"/>
      <c r="G13" s="11"/>
      <c r="H13" s="11"/>
      <c r="I13" s="11"/>
      <c r="J13" s="11"/>
      <c r="K13" s="11"/>
      <c r="L13" s="11"/>
      <c r="M13" s="11"/>
      <c r="N13" s="71">
        <v>4183124</v>
      </c>
      <c r="O13" s="71">
        <v>269416</v>
      </c>
      <c r="P13" s="76"/>
      <c r="Q13" s="11"/>
      <c r="R13" s="11"/>
      <c r="S13" s="11"/>
      <c r="T13" s="11"/>
      <c r="U13" s="11"/>
    </row>
    <row r="14" spans="1:40" ht="29.25">
      <c r="A14" s="13" t="s">
        <v>29</v>
      </c>
      <c r="B14" s="14" t="s">
        <v>39</v>
      </c>
      <c r="C14" s="15">
        <v>140</v>
      </c>
      <c r="D14" s="16"/>
      <c r="E14" s="17">
        <f>+E15+E16</f>
        <v>0</v>
      </c>
      <c r="F14" s="17">
        <f>+F15+F16</f>
        <v>0</v>
      </c>
      <c r="G14" s="17">
        <f t="shared" ref="G14:U14" si="6">+G15+G16</f>
        <v>0</v>
      </c>
      <c r="H14" s="17">
        <f t="shared" si="6"/>
        <v>0</v>
      </c>
      <c r="I14" s="17">
        <f t="shared" si="6"/>
        <v>0</v>
      </c>
      <c r="J14" s="17">
        <f t="shared" si="6"/>
        <v>0</v>
      </c>
      <c r="K14" s="17">
        <f t="shared" si="6"/>
        <v>0</v>
      </c>
      <c r="L14" s="17">
        <f t="shared" si="6"/>
        <v>0</v>
      </c>
      <c r="M14" s="17">
        <f t="shared" si="6"/>
        <v>0</v>
      </c>
      <c r="N14" s="17">
        <f t="shared" si="6"/>
        <v>0</v>
      </c>
      <c r="O14" s="17">
        <f t="shared" si="6"/>
        <v>0</v>
      </c>
      <c r="P14" s="17">
        <f t="shared" si="6"/>
        <v>0</v>
      </c>
      <c r="Q14" s="17">
        <f t="shared" si="6"/>
        <v>0</v>
      </c>
      <c r="R14" s="17">
        <f t="shared" si="6"/>
        <v>0</v>
      </c>
      <c r="S14" s="17">
        <f t="shared" si="6"/>
        <v>0</v>
      </c>
      <c r="T14" s="17">
        <f t="shared" si="6"/>
        <v>0</v>
      </c>
      <c r="U14" s="17">
        <f t="shared" si="6"/>
        <v>0</v>
      </c>
    </row>
    <row r="15" spans="1:40">
      <c r="A15" s="8" t="s">
        <v>26</v>
      </c>
      <c r="B15" s="9" t="s">
        <v>40</v>
      </c>
      <c r="C15" s="5">
        <v>140</v>
      </c>
      <c r="D15" s="7"/>
      <c r="E15" s="17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40" hidden="1">
      <c r="A16" s="6"/>
      <c r="B16" s="9"/>
      <c r="C16" s="5"/>
      <c r="D16" s="7"/>
      <c r="E16" s="1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>
      <c r="A17" s="13" t="s">
        <v>30</v>
      </c>
      <c r="B17" s="14" t="s">
        <v>41</v>
      </c>
      <c r="C17" s="15">
        <v>150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1">
      <c r="A18" s="6" t="s">
        <v>26</v>
      </c>
      <c r="B18" s="9"/>
      <c r="C18" s="5"/>
      <c r="D18" s="7"/>
      <c r="E18" s="17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>
      <c r="A19" s="13" t="s">
        <v>42</v>
      </c>
      <c r="B19" s="14" t="s">
        <v>43</v>
      </c>
      <c r="C19" s="15">
        <v>180</v>
      </c>
      <c r="D19" s="16"/>
      <c r="E19" s="17">
        <f>+E20+E24+E25</f>
        <v>1838500</v>
      </c>
      <c r="F19" s="17">
        <f t="shared" ref="F19:R19" si="7">+F20+F24+F25</f>
        <v>0</v>
      </c>
      <c r="G19" s="17">
        <f t="shared" si="7"/>
        <v>917400</v>
      </c>
      <c r="H19" s="17">
        <f t="shared" si="7"/>
        <v>900000</v>
      </c>
      <c r="I19" s="17">
        <f t="shared" si="7"/>
        <v>21100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</v>
      </c>
      <c r="N19" s="17">
        <f t="shared" si="7"/>
        <v>0</v>
      </c>
      <c r="O19" s="17">
        <f t="shared" si="7"/>
        <v>0</v>
      </c>
      <c r="P19" s="17">
        <f t="shared" si="7"/>
        <v>0</v>
      </c>
      <c r="Q19" s="17">
        <f t="shared" si="7"/>
        <v>0</v>
      </c>
      <c r="R19" s="17">
        <f t="shared" si="7"/>
        <v>0</v>
      </c>
      <c r="S19" s="17">
        <f t="shared" ref="S19:U19" si="8">+S20+S24</f>
        <v>0</v>
      </c>
      <c r="T19" s="17">
        <f t="shared" si="8"/>
        <v>0</v>
      </c>
      <c r="U19" s="17">
        <f t="shared" si="8"/>
        <v>0</v>
      </c>
    </row>
    <row r="20" spans="1:21" ht="30">
      <c r="A20" s="45" t="s">
        <v>52</v>
      </c>
      <c r="B20" s="9" t="s">
        <v>44</v>
      </c>
      <c r="C20" s="5">
        <v>180</v>
      </c>
      <c r="D20" s="7"/>
      <c r="E20" s="17">
        <f>+E21+E22+E23</f>
        <v>1838500</v>
      </c>
      <c r="F20" s="11">
        <f>+F21+F22+F23</f>
        <v>0</v>
      </c>
      <c r="G20" s="11">
        <f t="shared" ref="G20:U20" si="9">+G21+G22+G23</f>
        <v>917400</v>
      </c>
      <c r="H20" s="11">
        <f t="shared" si="9"/>
        <v>900000</v>
      </c>
      <c r="I20" s="11">
        <f t="shared" si="9"/>
        <v>21100</v>
      </c>
      <c r="J20" s="11">
        <f t="shared" si="9"/>
        <v>0</v>
      </c>
      <c r="K20" s="11">
        <f t="shared" si="9"/>
        <v>0</v>
      </c>
      <c r="L20" s="11">
        <f t="shared" si="9"/>
        <v>0</v>
      </c>
      <c r="M20" s="11">
        <f t="shared" si="9"/>
        <v>0</v>
      </c>
      <c r="N20" s="11">
        <f t="shared" si="9"/>
        <v>0</v>
      </c>
      <c r="O20" s="11">
        <f t="shared" si="9"/>
        <v>0</v>
      </c>
      <c r="P20" s="11">
        <f t="shared" si="9"/>
        <v>0</v>
      </c>
      <c r="Q20" s="11">
        <f t="shared" si="9"/>
        <v>0</v>
      </c>
      <c r="R20" s="11">
        <f t="shared" si="9"/>
        <v>0</v>
      </c>
      <c r="S20" s="11">
        <f t="shared" si="9"/>
        <v>0</v>
      </c>
      <c r="T20" s="11">
        <f t="shared" si="9"/>
        <v>0</v>
      </c>
      <c r="U20" s="11">
        <f t="shared" si="9"/>
        <v>0</v>
      </c>
    </row>
    <row r="21" spans="1:21" ht="60">
      <c r="A21" s="145" t="s">
        <v>269</v>
      </c>
      <c r="B21" s="9" t="s">
        <v>53</v>
      </c>
      <c r="C21" s="5">
        <v>180</v>
      </c>
      <c r="D21" s="7"/>
      <c r="E21" s="17">
        <f t="shared" ref="E21:E30" si="10">F21+G21+H21+I21+N21+O21+P21</f>
        <v>917400</v>
      </c>
      <c r="F21" s="11"/>
      <c r="G21" s="11">
        <f>92400+825000</f>
        <v>917400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30">
      <c r="A22" s="145" t="s">
        <v>270</v>
      </c>
      <c r="B22" s="9" t="s">
        <v>54</v>
      </c>
      <c r="C22" s="5">
        <v>180</v>
      </c>
      <c r="D22" s="7"/>
      <c r="E22" s="17">
        <f t="shared" si="10"/>
        <v>21100</v>
      </c>
      <c r="F22" s="11"/>
      <c r="G22" s="11"/>
      <c r="H22" s="11"/>
      <c r="I22" s="11">
        <v>21100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45">
      <c r="A23" s="145" t="s">
        <v>271</v>
      </c>
      <c r="B23" s="9" t="s">
        <v>55</v>
      </c>
      <c r="C23" s="5">
        <v>180</v>
      </c>
      <c r="D23" s="7"/>
      <c r="E23" s="17">
        <f t="shared" si="10"/>
        <v>900000</v>
      </c>
      <c r="F23" s="11"/>
      <c r="G23" s="11"/>
      <c r="H23" s="11">
        <v>900000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>
      <c r="A24" s="8" t="s">
        <v>45</v>
      </c>
      <c r="B24" s="9" t="s">
        <v>46</v>
      </c>
      <c r="C24" s="5">
        <v>180</v>
      </c>
      <c r="D24" s="11"/>
      <c r="E24" s="17">
        <f t="shared" si="10"/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>
      <c r="A25" s="8" t="s">
        <v>242</v>
      </c>
      <c r="B25" s="9" t="s">
        <v>244</v>
      </c>
      <c r="C25" s="5">
        <v>180</v>
      </c>
      <c r="D25" s="11"/>
      <c r="E25" s="17">
        <f t="shared" si="10"/>
        <v>0</v>
      </c>
      <c r="F25" s="11"/>
      <c r="G25" s="11"/>
      <c r="H25" s="11"/>
      <c r="I25" s="11"/>
      <c r="J25" s="11"/>
      <c r="K25" s="11"/>
      <c r="L25" s="11"/>
      <c r="M25" s="11"/>
      <c r="N25" s="76"/>
      <c r="O25" s="11"/>
      <c r="P25" s="11"/>
      <c r="Q25" s="11"/>
      <c r="R25" s="11"/>
      <c r="S25" s="11"/>
      <c r="T25" s="11"/>
      <c r="U25" s="11"/>
    </row>
    <row r="26" spans="1:21" ht="29.25">
      <c r="A26" s="13" t="s">
        <v>47</v>
      </c>
      <c r="B26" s="14" t="s">
        <v>48</v>
      </c>
      <c r="C26" s="15"/>
      <c r="D26" s="16"/>
      <c r="E26" s="17">
        <f t="shared" ref="E26" si="11">+E27+E28</f>
        <v>0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>
      <c r="A27" s="6" t="s">
        <v>26</v>
      </c>
      <c r="B27" s="9"/>
      <c r="C27" s="5"/>
      <c r="D27" s="7"/>
      <c r="E27" s="17">
        <f t="shared" si="10"/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hidden="1">
      <c r="A28" s="6"/>
      <c r="B28" s="9"/>
      <c r="C28" s="5"/>
      <c r="D28" s="7"/>
      <c r="E28" s="17">
        <f t="shared" si="10"/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>
      <c r="A29" s="6" t="s">
        <v>49</v>
      </c>
      <c r="B29" s="9" t="s">
        <v>50</v>
      </c>
      <c r="C29" s="5" t="s">
        <v>22</v>
      </c>
      <c r="D29" s="7"/>
      <c r="E29" s="17">
        <f t="shared" si="10"/>
        <v>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75"/>
      <c r="Q29" s="11"/>
      <c r="R29" s="11"/>
      <c r="S29" s="11"/>
      <c r="T29" s="11"/>
      <c r="U29" s="11"/>
    </row>
    <row r="30" spans="1:21" ht="41.25" customHeight="1">
      <c r="A30" s="52" t="s">
        <v>226</v>
      </c>
      <c r="B30" s="9" t="s">
        <v>51</v>
      </c>
      <c r="C30" s="5">
        <v>510</v>
      </c>
      <c r="D30" s="7"/>
      <c r="E30" s="17">
        <f t="shared" si="10"/>
        <v>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2" t="s">
        <v>22</v>
      </c>
    </row>
    <row r="31" spans="1:21" hidden="1">
      <c r="A31" s="6"/>
      <c r="B31" s="9"/>
      <c r="C31" s="5"/>
      <c r="D31" s="7"/>
      <c r="E31" s="17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2" t="s">
        <v>22</v>
      </c>
    </row>
    <row r="32" spans="1:21">
      <c r="A32" s="19" t="s">
        <v>56</v>
      </c>
      <c r="B32" s="20" t="s">
        <v>59</v>
      </c>
      <c r="C32" s="21" t="s">
        <v>22</v>
      </c>
      <c r="D32" s="22"/>
      <c r="E32" s="23">
        <f>+E33+E45+E52+E56+E60+E62+E76+E80</f>
        <v>60689734</v>
      </c>
      <c r="F32" s="23">
        <f>+F33+F45+F52+F56+F60+F62+F76+F80</f>
        <v>54051234</v>
      </c>
      <c r="G32" s="23">
        <f t="shared" ref="G32:T32" si="12">+G33+G45+G52+G56+G60+G62+G76+G80</f>
        <v>917400</v>
      </c>
      <c r="H32" s="23">
        <f t="shared" si="12"/>
        <v>900000</v>
      </c>
      <c r="I32" s="23">
        <f t="shared" si="12"/>
        <v>21100</v>
      </c>
      <c r="J32" s="23">
        <f t="shared" si="12"/>
        <v>0</v>
      </c>
      <c r="K32" s="23">
        <f t="shared" si="12"/>
        <v>0</v>
      </c>
      <c r="L32" s="23">
        <f t="shared" si="12"/>
        <v>0</v>
      </c>
      <c r="M32" s="23">
        <f t="shared" si="12"/>
        <v>0</v>
      </c>
      <c r="N32" s="23">
        <f t="shared" si="12"/>
        <v>4183124</v>
      </c>
      <c r="O32" s="23">
        <f t="shared" si="12"/>
        <v>269416</v>
      </c>
      <c r="P32" s="23">
        <f t="shared" si="12"/>
        <v>347460</v>
      </c>
      <c r="Q32" s="23">
        <f t="shared" si="12"/>
        <v>0</v>
      </c>
      <c r="R32" s="23">
        <f t="shared" si="12"/>
        <v>0</v>
      </c>
      <c r="S32" s="23">
        <f t="shared" si="12"/>
        <v>0</v>
      </c>
      <c r="T32" s="23">
        <f t="shared" si="12"/>
        <v>0</v>
      </c>
      <c r="U32" s="24" t="s">
        <v>22</v>
      </c>
    </row>
    <row r="33" spans="1:21" ht="29.25">
      <c r="A33" s="13" t="s">
        <v>57</v>
      </c>
      <c r="B33" s="14" t="s">
        <v>60</v>
      </c>
      <c r="C33" s="15" t="s">
        <v>22</v>
      </c>
      <c r="D33" s="16"/>
      <c r="E33" s="17">
        <f>E34+E35+E36+E37+E40+E41+E42</f>
        <v>53430358</v>
      </c>
      <c r="F33" s="17">
        <f>F34+F35+F36+F37+F40+F41+F42</f>
        <v>50200258</v>
      </c>
      <c r="G33" s="17">
        <f t="shared" ref="G33:P33" si="13">G34+G35+G36+G37+G40+G41+G42</f>
        <v>0</v>
      </c>
      <c r="H33" s="17">
        <f t="shared" si="13"/>
        <v>0</v>
      </c>
      <c r="I33" s="17">
        <f t="shared" si="13"/>
        <v>21100</v>
      </c>
      <c r="J33" s="17">
        <f t="shared" si="13"/>
        <v>0</v>
      </c>
      <c r="K33" s="17">
        <f t="shared" si="13"/>
        <v>0</v>
      </c>
      <c r="L33" s="17">
        <f t="shared" si="13"/>
        <v>0</v>
      </c>
      <c r="M33" s="17">
        <f t="shared" si="13"/>
        <v>0</v>
      </c>
      <c r="N33" s="17">
        <f t="shared" si="13"/>
        <v>3209000</v>
      </c>
      <c r="O33" s="17">
        <f t="shared" si="13"/>
        <v>0</v>
      </c>
      <c r="P33" s="17">
        <f t="shared" si="13"/>
        <v>0</v>
      </c>
      <c r="Q33" s="17">
        <f t="shared" ref="Q33:R33" si="14">+Q34+Q37+Q40+Q41</f>
        <v>0</v>
      </c>
      <c r="R33" s="17">
        <f t="shared" si="14"/>
        <v>0</v>
      </c>
      <c r="S33" s="17"/>
      <c r="T33" s="17"/>
      <c r="U33" s="18" t="s">
        <v>22</v>
      </c>
    </row>
    <row r="34" spans="1:21" ht="30">
      <c r="A34" s="8" t="s">
        <v>58</v>
      </c>
      <c r="B34" s="9" t="s">
        <v>61</v>
      </c>
      <c r="C34" s="5">
        <v>111</v>
      </c>
      <c r="D34" s="7"/>
      <c r="E34" s="17">
        <f>SUM(F34:S34)</f>
        <v>41057110</v>
      </c>
      <c r="F34" s="11">
        <f>38476235+100000</f>
        <v>38576235</v>
      </c>
      <c r="G34" s="11"/>
      <c r="H34" s="11"/>
      <c r="I34" s="11">
        <v>16205</v>
      </c>
      <c r="J34" s="11"/>
      <c r="K34" s="11"/>
      <c r="L34" s="11"/>
      <c r="M34" s="11"/>
      <c r="N34" s="11">
        <v>2464670</v>
      </c>
      <c r="O34" s="11"/>
      <c r="P34" s="11"/>
      <c r="Q34" s="11"/>
      <c r="R34" s="11"/>
      <c r="S34" s="11"/>
      <c r="T34" s="11"/>
      <c r="U34" s="12" t="s">
        <v>22</v>
      </c>
    </row>
    <row r="35" spans="1:21">
      <c r="A35" s="8" t="s">
        <v>62</v>
      </c>
      <c r="B35" s="9" t="s">
        <v>63</v>
      </c>
      <c r="C35" s="5">
        <v>112</v>
      </c>
      <c r="D35" s="7"/>
      <c r="E35" s="17">
        <f t="shared" ref="E35:E36" si="15">SUM(F35:S35)</f>
        <v>4200</v>
      </c>
      <c r="F35" s="11">
        <v>4200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2" t="s">
        <v>22</v>
      </c>
    </row>
    <row r="36" spans="1:21" ht="30">
      <c r="A36" s="8" t="s">
        <v>65</v>
      </c>
      <c r="B36" s="9" t="s">
        <v>64</v>
      </c>
      <c r="C36" s="5">
        <v>113</v>
      </c>
      <c r="D36" s="7"/>
      <c r="E36" s="17">
        <f t="shared" si="15"/>
        <v>0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2" t="s">
        <v>22</v>
      </c>
    </row>
    <row r="37" spans="1:21" ht="30">
      <c r="A37" s="8" t="s">
        <v>66</v>
      </c>
      <c r="B37" s="9" t="s">
        <v>67</v>
      </c>
      <c r="C37" s="5">
        <v>119</v>
      </c>
      <c r="D37" s="7"/>
      <c r="E37" s="17">
        <f>+E38+E39</f>
        <v>12369048</v>
      </c>
      <c r="F37" s="11">
        <f>+F38+F39</f>
        <v>11619823</v>
      </c>
      <c r="G37" s="11">
        <f t="shared" ref="G37:R37" si="16">+G38+G39</f>
        <v>0</v>
      </c>
      <c r="H37" s="11">
        <f t="shared" si="16"/>
        <v>0</v>
      </c>
      <c r="I37" s="11">
        <f t="shared" si="16"/>
        <v>4895</v>
      </c>
      <c r="J37" s="11">
        <f t="shared" si="16"/>
        <v>0</v>
      </c>
      <c r="K37" s="11">
        <f t="shared" si="16"/>
        <v>0</v>
      </c>
      <c r="L37" s="11">
        <f t="shared" si="16"/>
        <v>0</v>
      </c>
      <c r="M37" s="11">
        <f t="shared" si="16"/>
        <v>0</v>
      </c>
      <c r="N37" s="11">
        <f t="shared" si="16"/>
        <v>744330</v>
      </c>
      <c r="O37" s="11">
        <f t="shared" si="16"/>
        <v>0</v>
      </c>
      <c r="P37" s="11">
        <f t="shared" si="16"/>
        <v>0</v>
      </c>
      <c r="Q37" s="11">
        <f t="shared" si="16"/>
        <v>0</v>
      </c>
      <c r="R37" s="11">
        <f t="shared" si="16"/>
        <v>0</v>
      </c>
      <c r="S37" s="11"/>
      <c r="T37" s="11"/>
      <c r="U37" s="12" t="s">
        <v>22</v>
      </c>
    </row>
    <row r="38" spans="1:21" ht="30">
      <c r="A38" s="8" t="s">
        <v>69</v>
      </c>
      <c r="B38" s="9" t="s">
        <v>68</v>
      </c>
      <c r="C38" s="5">
        <v>119</v>
      </c>
      <c r="D38" s="7"/>
      <c r="E38" s="17">
        <f t="shared" ref="E38:E44" si="17">SUM(F38:S38)</f>
        <v>12369048</v>
      </c>
      <c r="F38" s="11">
        <v>11619823</v>
      </c>
      <c r="G38" s="11"/>
      <c r="H38" s="11"/>
      <c r="I38" s="11">
        <v>4895</v>
      </c>
      <c r="J38" s="11"/>
      <c r="K38" s="11"/>
      <c r="L38" s="11"/>
      <c r="M38" s="11"/>
      <c r="N38" s="11">
        <v>744330</v>
      </c>
      <c r="O38" s="11"/>
      <c r="P38" s="11"/>
      <c r="Q38" s="11"/>
      <c r="R38" s="11"/>
      <c r="S38" s="11"/>
      <c r="T38" s="11"/>
      <c r="U38" s="12" t="s">
        <v>22</v>
      </c>
    </row>
    <row r="39" spans="1:21">
      <c r="A39" s="8" t="s">
        <v>70</v>
      </c>
      <c r="B39" s="9" t="s">
        <v>72</v>
      </c>
      <c r="C39" s="5">
        <v>119</v>
      </c>
      <c r="D39" s="7"/>
      <c r="E39" s="17">
        <f t="shared" si="17"/>
        <v>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2" t="s">
        <v>22</v>
      </c>
    </row>
    <row r="40" spans="1:21" ht="30">
      <c r="A40" s="6" t="s">
        <v>71</v>
      </c>
      <c r="B40" s="9" t="s">
        <v>73</v>
      </c>
      <c r="C40" s="5">
        <v>131</v>
      </c>
      <c r="D40" s="7"/>
      <c r="E40" s="17">
        <f t="shared" si="17"/>
        <v>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2" t="s">
        <v>22</v>
      </c>
    </row>
    <row r="41" spans="1:21" ht="30">
      <c r="A41" s="6" t="s">
        <v>75</v>
      </c>
      <c r="B41" s="9" t="s">
        <v>74</v>
      </c>
      <c r="C41" s="5">
        <v>134</v>
      </c>
      <c r="D41" s="7"/>
      <c r="E41" s="17">
        <f t="shared" si="17"/>
        <v>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2" t="s">
        <v>22</v>
      </c>
    </row>
    <row r="42" spans="1:21" ht="30">
      <c r="A42" s="6" t="s">
        <v>76</v>
      </c>
      <c r="B42" s="9" t="s">
        <v>77</v>
      </c>
      <c r="C42" s="5">
        <v>139</v>
      </c>
      <c r="D42" s="7"/>
      <c r="E42" s="17">
        <f t="shared" si="17"/>
        <v>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2" t="s">
        <v>22</v>
      </c>
    </row>
    <row r="43" spans="1:21" ht="30">
      <c r="A43" s="8" t="s">
        <v>79</v>
      </c>
      <c r="B43" s="9" t="s">
        <v>78</v>
      </c>
      <c r="C43" s="5">
        <v>139</v>
      </c>
      <c r="D43" s="7"/>
      <c r="E43" s="17">
        <f t="shared" si="17"/>
        <v>0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2" t="s">
        <v>22</v>
      </c>
    </row>
    <row r="44" spans="1:21">
      <c r="A44" s="8" t="s">
        <v>80</v>
      </c>
      <c r="B44" s="9" t="s">
        <v>81</v>
      </c>
      <c r="C44" s="5">
        <v>139</v>
      </c>
      <c r="D44" s="7"/>
      <c r="E44" s="17">
        <f t="shared" si="17"/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2" t="s">
        <v>22</v>
      </c>
    </row>
    <row r="45" spans="1:21">
      <c r="A45" s="13" t="s">
        <v>83</v>
      </c>
      <c r="B45" s="14" t="s">
        <v>82</v>
      </c>
      <c r="C45" s="15">
        <v>300</v>
      </c>
      <c r="D45" s="16"/>
      <c r="E45" s="17">
        <f>+E46+E47</f>
        <v>0</v>
      </c>
      <c r="F45" s="17">
        <f>F46+F49+F50+F51</f>
        <v>0</v>
      </c>
      <c r="G45" s="17">
        <f t="shared" ref="G45:P45" si="18">G46+G49+G50+G51</f>
        <v>0</v>
      </c>
      <c r="H45" s="17">
        <f t="shared" si="18"/>
        <v>0</v>
      </c>
      <c r="I45" s="17">
        <f t="shared" si="18"/>
        <v>0</v>
      </c>
      <c r="J45" s="17">
        <f t="shared" si="18"/>
        <v>0</v>
      </c>
      <c r="K45" s="17">
        <f t="shared" si="18"/>
        <v>0</v>
      </c>
      <c r="L45" s="17">
        <f t="shared" si="18"/>
        <v>0</v>
      </c>
      <c r="M45" s="17">
        <f t="shared" si="18"/>
        <v>0</v>
      </c>
      <c r="N45" s="17">
        <f t="shared" si="18"/>
        <v>0</v>
      </c>
      <c r="O45" s="17">
        <f t="shared" si="18"/>
        <v>0</v>
      </c>
      <c r="P45" s="17">
        <f t="shared" si="18"/>
        <v>0</v>
      </c>
      <c r="Q45" s="17"/>
      <c r="R45" s="17"/>
      <c r="S45" s="17"/>
      <c r="T45" s="17"/>
      <c r="U45" s="18" t="s">
        <v>22</v>
      </c>
    </row>
    <row r="46" spans="1:21" ht="45">
      <c r="A46" s="8" t="s">
        <v>84</v>
      </c>
      <c r="B46" s="9" t="s">
        <v>85</v>
      </c>
      <c r="C46" s="5">
        <v>300</v>
      </c>
      <c r="D46" s="7"/>
      <c r="E46" s="17">
        <f t="shared" ref="E46:E51" si="19">SUM(F46:S46)</f>
        <v>0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2" t="s">
        <v>22</v>
      </c>
    </row>
    <row r="47" spans="1:21" ht="45">
      <c r="A47" s="8" t="s">
        <v>114</v>
      </c>
      <c r="B47" s="9" t="s">
        <v>86</v>
      </c>
      <c r="C47" s="5">
        <v>321</v>
      </c>
      <c r="D47" s="7"/>
      <c r="E47" s="17">
        <f t="shared" si="19"/>
        <v>0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2" t="s">
        <v>22</v>
      </c>
    </row>
    <row r="48" spans="1:21">
      <c r="A48" s="8"/>
      <c r="B48" s="9"/>
      <c r="C48" s="5"/>
      <c r="D48" s="7"/>
      <c r="E48" s="17">
        <f t="shared" si="19"/>
        <v>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ht="30">
      <c r="A49" s="8" t="s">
        <v>87</v>
      </c>
      <c r="B49" s="9" t="s">
        <v>88</v>
      </c>
      <c r="C49" s="5">
        <v>340</v>
      </c>
      <c r="D49" s="7"/>
      <c r="E49" s="17">
        <f t="shared" si="19"/>
        <v>0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2" t="s">
        <v>22</v>
      </c>
    </row>
    <row r="50" spans="1:21" ht="45">
      <c r="A50" s="8" t="s">
        <v>90</v>
      </c>
      <c r="B50" s="9" t="s">
        <v>89</v>
      </c>
      <c r="C50" s="5">
        <v>350</v>
      </c>
      <c r="D50" s="7"/>
      <c r="E50" s="17">
        <f t="shared" si="19"/>
        <v>0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2" t="s">
        <v>22</v>
      </c>
    </row>
    <row r="51" spans="1:21" ht="30">
      <c r="A51" s="8" t="s">
        <v>91</v>
      </c>
      <c r="B51" s="9" t="s">
        <v>92</v>
      </c>
      <c r="C51" s="5">
        <v>360</v>
      </c>
      <c r="D51" s="7"/>
      <c r="E51" s="17">
        <f t="shared" si="19"/>
        <v>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2" t="s">
        <v>22</v>
      </c>
    </row>
    <row r="52" spans="1:21">
      <c r="A52" s="13" t="s">
        <v>94</v>
      </c>
      <c r="B52" s="14" t="s">
        <v>93</v>
      </c>
      <c r="C52" s="15">
        <v>850</v>
      </c>
      <c r="D52" s="16"/>
      <c r="E52" s="17">
        <f>+E53+E54+E55</f>
        <v>543100</v>
      </c>
      <c r="F52" s="17">
        <f>+F53+F54+F55</f>
        <v>523100</v>
      </c>
      <c r="G52" s="17">
        <f t="shared" ref="G52:R52" si="20">+G53+G54+G55</f>
        <v>0</v>
      </c>
      <c r="H52" s="17">
        <f t="shared" si="20"/>
        <v>0</v>
      </c>
      <c r="I52" s="17">
        <f t="shared" si="20"/>
        <v>0</v>
      </c>
      <c r="J52" s="17">
        <f t="shared" si="20"/>
        <v>0</v>
      </c>
      <c r="K52" s="17">
        <f t="shared" si="20"/>
        <v>0</v>
      </c>
      <c r="L52" s="17">
        <f t="shared" si="20"/>
        <v>0</v>
      </c>
      <c r="M52" s="17">
        <f t="shared" si="20"/>
        <v>0</v>
      </c>
      <c r="N52" s="17">
        <f t="shared" si="20"/>
        <v>20000</v>
      </c>
      <c r="O52" s="17">
        <f t="shared" si="20"/>
        <v>0</v>
      </c>
      <c r="P52" s="17">
        <f t="shared" si="20"/>
        <v>0</v>
      </c>
      <c r="Q52" s="17">
        <f t="shared" si="20"/>
        <v>0</v>
      </c>
      <c r="R52" s="17">
        <f t="shared" si="20"/>
        <v>0</v>
      </c>
      <c r="S52" s="17"/>
      <c r="T52" s="17"/>
      <c r="U52" s="18" t="s">
        <v>22</v>
      </c>
    </row>
    <row r="53" spans="1:21" ht="30">
      <c r="A53" s="8" t="s">
        <v>95</v>
      </c>
      <c r="B53" s="9" t="s">
        <v>96</v>
      </c>
      <c r="C53" s="5">
        <v>851</v>
      </c>
      <c r="D53" s="7"/>
      <c r="E53" s="17">
        <f t="shared" ref="E53:E55" si="21">SUM(F53:S53)</f>
        <v>533100</v>
      </c>
      <c r="F53" s="11">
        <f>20000+503100</f>
        <v>523100</v>
      </c>
      <c r="G53" s="11"/>
      <c r="H53" s="11"/>
      <c r="I53" s="11"/>
      <c r="J53" s="11"/>
      <c r="K53" s="11"/>
      <c r="L53" s="11"/>
      <c r="M53" s="11"/>
      <c r="N53" s="11">
        <v>10000</v>
      </c>
      <c r="O53" s="11"/>
      <c r="P53" s="11"/>
      <c r="Q53" s="11"/>
      <c r="R53" s="11"/>
      <c r="S53" s="11"/>
      <c r="T53" s="11"/>
      <c r="U53" s="12" t="s">
        <v>22</v>
      </c>
    </row>
    <row r="54" spans="1:21" ht="30">
      <c r="A54" s="8" t="s">
        <v>98</v>
      </c>
      <c r="B54" s="9" t="s">
        <v>97</v>
      </c>
      <c r="C54" s="5">
        <v>852</v>
      </c>
      <c r="D54" s="7"/>
      <c r="E54" s="17">
        <f t="shared" si="21"/>
        <v>0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2" t="s">
        <v>22</v>
      </c>
    </row>
    <row r="55" spans="1:21">
      <c r="A55" s="8" t="s">
        <v>99</v>
      </c>
      <c r="B55" s="9" t="s">
        <v>100</v>
      </c>
      <c r="C55" s="5">
        <v>853</v>
      </c>
      <c r="D55" s="7"/>
      <c r="E55" s="17">
        <f t="shared" si="21"/>
        <v>10000</v>
      </c>
      <c r="F55" s="11"/>
      <c r="G55" s="11"/>
      <c r="H55" s="11"/>
      <c r="I55" s="11"/>
      <c r="J55" s="11"/>
      <c r="K55" s="11"/>
      <c r="L55" s="11"/>
      <c r="M55" s="11"/>
      <c r="N55" s="11">
        <v>10000</v>
      </c>
      <c r="O55" s="11"/>
      <c r="P55" s="11"/>
      <c r="Q55" s="11"/>
      <c r="R55" s="11"/>
      <c r="S55" s="11"/>
      <c r="T55" s="11"/>
      <c r="U55" s="12" t="s">
        <v>22</v>
      </c>
    </row>
    <row r="56" spans="1:21" ht="29.25">
      <c r="A56" s="13" t="s">
        <v>102</v>
      </c>
      <c r="B56" s="14" t="s">
        <v>101</v>
      </c>
      <c r="C56" s="15" t="s">
        <v>22</v>
      </c>
      <c r="D56" s="16"/>
      <c r="E56" s="17">
        <f>+E57+E58+E59</f>
        <v>0</v>
      </c>
      <c r="F56" s="17">
        <f>+F58+F57+F59</f>
        <v>0</v>
      </c>
      <c r="G56" s="17">
        <f t="shared" ref="G56:R56" si="22">+G58+G57+G59</f>
        <v>0</v>
      </c>
      <c r="H56" s="17">
        <f t="shared" si="22"/>
        <v>0</v>
      </c>
      <c r="I56" s="17">
        <f t="shared" si="22"/>
        <v>0</v>
      </c>
      <c r="J56" s="17">
        <f t="shared" si="22"/>
        <v>0</v>
      </c>
      <c r="K56" s="17">
        <f t="shared" si="22"/>
        <v>0</v>
      </c>
      <c r="L56" s="17">
        <f t="shared" si="22"/>
        <v>0</v>
      </c>
      <c r="M56" s="17">
        <f t="shared" si="22"/>
        <v>0</v>
      </c>
      <c r="N56" s="17">
        <f t="shared" si="22"/>
        <v>0</v>
      </c>
      <c r="O56" s="17">
        <f t="shared" si="22"/>
        <v>0</v>
      </c>
      <c r="P56" s="17">
        <f t="shared" si="22"/>
        <v>0</v>
      </c>
      <c r="Q56" s="17">
        <f t="shared" si="22"/>
        <v>0</v>
      </c>
      <c r="R56" s="17">
        <f t="shared" si="22"/>
        <v>0</v>
      </c>
      <c r="S56" s="17"/>
      <c r="T56" s="17"/>
      <c r="U56" s="18" t="s">
        <v>22</v>
      </c>
    </row>
    <row r="57" spans="1:21" ht="30">
      <c r="A57" s="8" t="s">
        <v>103</v>
      </c>
      <c r="B57" s="9" t="s">
        <v>104</v>
      </c>
      <c r="C57" s="5">
        <v>810</v>
      </c>
      <c r="D57" s="7"/>
      <c r="E57" s="17">
        <f t="shared" ref="E57:E59" si="23">SUM(F57:S57)</f>
        <v>0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2" t="s">
        <v>22</v>
      </c>
    </row>
    <row r="58" spans="1:21">
      <c r="A58" s="8" t="s">
        <v>106</v>
      </c>
      <c r="B58" s="9" t="s">
        <v>105</v>
      </c>
      <c r="C58" s="5">
        <v>862</v>
      </c>
      <c r="D58" s="7"/>
      <c r="E58" s="17">
        <f t="shared" si="23"/>
        <v>0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2" t="s">
        <v>22</v>
      </c>
    </row>
    <row r="59" spans="1:21" ht="30">
      <c r="A59" s="8" t="s">
        <v>107</v>
      </c>
      <c r="B59" s="9" t="s">
        <v>108</v>
      </c>
      <c r="C59" s="5">
        <v>863</v>
      </c>
      <c r="D59" s="7"/>
      <c r="E59" s="17">
        <f t="shared" si="23"/>
        <v>0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2" t="s">
        <v>22</v>
      </c>
    </row>
    <row r="60" spans="1:21">
      <c r="A60" s="13" t="s">
        <v>110</v>
      </c>
      <c r="B60" s="14" t="s">
        <v>111</v>
      </c>
      <c r="C60" s="15" t="s">
        <v>22</v>
      </c>
      <c r="D60" s="16"/>
      <c r="E60" s="17">
        <f>+E61</f>
        <v>0</v>
      </c>
      <c r="F60" s="17">
        <f>+F61</f>
        <v>0</v>
      </c>
      <c r="G60" s="17">
        <f t="shared" ref="G60:R60" si="24">+G61</f>
        <v>0</v>
      </c>
      <c r="H60" s="17">
        <f t="shared" si="24"/>
        <v>0</v>
      </c>
      <c r="I60" s="17">
        <f t="shared" si="24"/>
        <v>0</v>
      </c>
      <c r="J60" s="17">
        <f t="shared" si="24"/>
        <v>0</v>
      </c>
      <c r="K60" s="17">
        <f t="shared" si="24"/>
        <v>0</v>
      </c>
      <c r="L60" s="17">
        <f t="shared" si="24"/>
        <v>0</v>
      </c>
      <c r="M60" s="17">
        <f t="shared" si="24"/>
        <v>0</v>
      </c>
      <c r="N60" s="17">
        <f t="shared" si="24"/>
        <v>0</v>
      </c>
      <c r="O60" s="17">
        <f t="shared" si="24"/>
        <v>0</v>
      </c>
      <c r="P60" s="17">
        <f t="shared" si="24"/>
        <v>0</v>
      </c>
      <c r="Q60" s="17">
        <f t="shared" si="24"/>
        <v>0</v>
      </c>
      <c r="R60" s="17">
        <f t="shared" si="24"/>
        <v>0</v>
      </c>
      <c r="S60" s="17"/>
      <c r="T60" s="17"/>
      <c r="U60" s="18" t="s">
        <v>22</v>
      </c>
    </row>
    <row r="61" spans="1:21" ht="30">
      <c r="A61" s="8" t="s">
        <v>113</v>
      </c>
      <c r="B61" s="9" t="s">
        <v>112</v>
      </c>
      <c r="C61" s="5">
        <v>831</v>
      </c>
      <c r="D61" s="7"/>
      <c r="E61" s="17">
        <f>SUM(F61:S61)</f>
        <v>0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2" t="s">
        <v>22</v>
      </c>
    </row>
    <row r="62" spans="1:21">
      <c r="A62" s="13" t="s">
        <v>115</v>
      </c>
      <c r="B62" s="14" t="s">
        <v>109</v>
      </c>
      <c r="C62" s="15" t="s">
        <v>22</v>
      </c>
      <c r="D62" s="16"/>
      <c r="E62" s="17">
        <f>+E63+E64+E65+E66</f>
        <v>6716276</v>
      </c>
      <c r="F62" s="17">
        <f>+F63+F64+F65+F66</f>
        <v>3327876</v>
      </c>
      <c r="G62" s="17">
        <f t="shared" ref="G62:R62" si="25">+G63+G64+G65+G66</f>
        <v>917400</v>
      </c>
      <c r="H62" s="17">
        <f t="shared" si="25"/>
        <v>900000</v>
      </c>
      <c r="I62" s="17">
        <f t="shared" si="25"/>
        <v>0</v>
      </c>
      <c r="J62" s="17">
        <f t="shared" si="25"/>
        <v>0</v>
      </c>
      <c r="K62" s="17">
        <f t="shared" si="25"/>
        <v>0</v>
      </c>
      <c r="L62" s="17">
        <f t="shared" si="25"/>
        <v>0</v>
      </c>
      <c r="M62" s="17">
        <f t="shared" si="25"/>
        <v>0</v>
      </c>
      <c r="N62" s="17">
        <f t="shared" si="25"/>
        <v>954124</v>
      </c>
      <c r="O62" s="17">
        <f t="shared" si="25"/>
        <v>269416</v>
      </c>
      <c r="P62" s="17">
        <f t="shared" si="25"/>
        <v>347460</v>
      </c>
      <c r="Q62" s="17">
        <f t="shared" si="25"/>
        <v>0</v>
      </c>
      <c r="R62" s="17">
        <f t="shared" si="25"/>
        <v>0</v>
      </c>
      <c r="S62" s="17"/>
      <c r="T62" s="17"/>
      <c r="U62" s="17"/>
    </row>
    <row r="63" spans="1:21" ht="30">
      <c r="A63" s="8" t="s">
        <v>117</v>
      </c>
      <c r="B63" s="9" t="s">
        <v>116</v>
      </c>
      <c r="C63" s="5">
        <v>241</v>
      </c>
      <c r="D63" s="7"/>
      <c r="E63" s="17">
        <f t="shared" ref="E63:E75" si="26">SUM(F63:S63)</f>
        <v>0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 ht="30">
      <c r="A64" s="8" t="s">
        <v>118</v>
      </c>
      <c r="B64" s="9" t="s">
        <v>119</v>
      </c>
      <c r="C64" s="5">
        <v>242</v>
      </c>
      <c r="D64" s="7"/>
      <c r="E64" s="17">
        <f t="shared" si="26"/>
        <v>0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ht="30">
      <c r="A65" s="8" t="s">
        <v>121</v>
      </c>
      <c r="B65" s="9" t="s">
        <v>120</v>
      </c>
      <c r="C65" s="5">
        <v>243</v>
      </c>
      <c r="D65" s="7"/>
      <c r="E65" s="17">
        <f t="shared" si="26"/>
        <v>0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>
      <c r="A66" s="8" t="s">
        <v>122</v>
      </c>
      <c r="B66" s="9" t="s">
        <v>123</v>
      </c>
      <c r="C66" s="5">
        <v>244</v>
      </c>
      <c r="D66" s="7"/>
      <c r="E66" s="17">
        <f t="shared" si="26"/>
        <v>6716276</v>
      </c>
      <c r="F66" s="11">
        <f>28386+2020494+102225+143485+60000+185915+32461+754910</f>
        <v>3327876</v>
      </c>
      <c r="G66" s="11">
        <f>92400+825000</f>
        <v>917400</v>
      </c>
      <c r="H66" s="11">
        <v>900000</v>
      </c>
      <c r="I66" s="11"/>
      <c r="J66" s="11"/>
      <c r="K66" s="11"/>
      <c r="L66" s="11"/>
      <c r="M66" s="11"/>
      <c r="N66" s="11">
        <f>315000+290000+146000+590000+218000+12000-347460-269416</f>
        <v>954124</v>
      </c>
      <c r="O66" s="11">
        <v>269416</v>
      </c>
      <c r="P66" s="11">
        <v>347460</v>
      </c>
      <c r="Q66" s="11"/>
      <c r="R66" s="11"/>
      <c r="S66" s="11"/>
      <c r="T66" s="11"/>
      <c r="U66" s="11"/>
    </row>
    <row r="67" spans="1:21" ht="30">
      <c r="A67" s="26" t="s">
        <v>147</v>
      </c>
      <c r="B67" s="9" t="s">
        <v>148</v>
      </c>
      <c r="C67" s="5">
        <v>244</v>
      </c>
      <c r="D67" s="7"/>
      <c r="E67" s="17">
        <f t="shared" si="26"/>
        <v>2524771</v>
      </c>
      <c r="F67" s="11">
        <f>+F69+F70+F71</f>
        <v>787371</v>
      </c>
      <c r="G67" s="11">
        <f t="shared" ref="G67:R67" si="27">+G69+G70+G71</f>
        <v>917400</v>
      </c>
      <c r="H67" s="11">
        <f t="shared" si="27"/>
        <v>0</v>
      </c>
      <c r="I67" s="11">
        <f t="shared" si="27"/>
        <v>0</v>
      </c>
      <c r="J67" s="11">
        <f t="shared" si="27"/>
        <v>0</v>
      </c>
      <c r="K67" s="11">
        <f t="shared" si="27"/>
        <v>0</v>
      </c>
      <c r="L67" s="11">
        <f t="shared" si="27"/>
        <v>0</v>
      </c>
      <c r="M67" s="11">
        <f t="shared" si="27"/>
        <v>0</v>
      </c>
      <c r="N67" s="11">
        <f t="shared" si="27"/>
        <v>820000</v>
      </c>
      <c r="O67" s="11">
        <f t="shared" si="27"/>
        <v>0</v>
      </c>
      <c r="P67" s="11">
        <f t="shared" si="27"/>
        <v>0</v>
      </c>
      <c r="Q67" s="11">
        <f t="shared" si="27"/>
        <v>0</v>
      </c>
      <c r="R67" s="11">
        <f t="shared" si="27"/>
        <v>0</v>
      </c>
      <c r="S67" s="11"/>
      <c r="T67" s="11"/>
      <c r="U67" s="11"/>
    </row>
    <row r="68" spans="1:21">
      <c r="A68" s="27" t="s">
        <v>141</v>
      </c>
      <c r="B68" s="9"/>
      <c r="C68" s="5"/>
      <c r="D68" s="7"/>
      <c r="E68" s="17">
        <f t="shared" si="26"/>
        <v>0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>
      <c r="A69" s="28" t="s">
        <v>143</v>
      </c>
      <c r="B69" s="9" t="s">
        <v>149</v>
      </c>
      <c r="C69" s="5">
        <v>244</v>
      </c>
      <c r="D69" s="7"/>
      <c r="E69" s="17">
        <f t="shared" si="26"/>
        <v>1344910</v>
      </c>
      <c r="F69" s="11">
        <v>754910</v>
      </c>
      <c r="G69" s="11"/>
      <c r="H69" s="11"/>
      <c r="I69" s="11"/>
      <c r="J69" s="11"/>
      <c r="K69" s="11"/>
      <c r="L69" s="11"/>
      <c r="M69" s="11"/>
      <c r="N69" s="11">
        <v>590000</v>
      </c>
      <c r="O69" s="11"/>
      <c r="P69" s="11"/>
      <c r="Q69" s="11"/>
      <c r="R69" s="11"/>
      <c r="S69" s="11"/>
      <c r="T69" s="11"/>
      <c r="U69" s="11"/>
    </row>
    <row r="70" spans="1:21">
      <c r="A70" s="28" t="s">
        <v>144</v>
      </c>
      <c r="B70" s="9" t="s">
        <v>150</v>
      </c>
      <c r="C70" s="5">
        <v>244</v>
      </c>
      <c r="D70" s="7"/>
      <c r="E70" s="17">
        <f t="shared" si="26"/>
        <v>0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>
      <c r="A71" s="28" t="s">
        <v>145</v>
      </c>
      <c r="B71" s="9" t="s">
        <v>151</v>
      </c>
      <c r="C71" s="5">
        <v>244</v>
      </c>
      <c r="D71" s="7"/>
      <c r="E71" s="17">
        <f t="shared" si="26"/>
        <v>1179861</v>
      </c>
      <c r="F71" s="11">
        <v>32461</v>
      </c>
      <c r="G71" s="11">
        <f>92400+825000</f>
        <v>917400</v>
      </c>
      <c r="H71" s="11"/>
      <c r="I71" s="11"/>
      <c r="J71" s="11"/>
      <c r="K71" s="11"/>
      <c r="L71" s="11"/>
      <c r="M71" s="11"/>
      <c r="N71" s="11">
        <f>12000+218000</f>
        <v>230000</v>
      </c>
      <c r="O71" s="11"/>
      <c r="P71" s="11"/>
      <c r="Q71" s="11"/>
      <c r="R71" s="11"/>
      <c r="S71" s="11"/>
      <c r="T71" s="11"/>
      <c r="U71" s="11"/>
    </row>
    <row r="72" spans="1:21">
      <c r="A72" s="29" t="s">
        <v>146</v>
      </c>
      <c r="B72" s="9"/>
      <c r="C72" s="5"/>
      <c r="D72" s="7"/>
      <c r="E72" s="17">
        <f t="shared" si="26"/>
        <v>917400</v>
      </c>
      <c r="F72" s="11"/>
      <c r="G72" s="11">
        <f>92400+825000</f>
        <v>917400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ht="30">
      <c r="A73" s="6" t="s">
        <v>140</v>
      </c>
      <c r="B73" s="9" t="s">
        <v>142</v>
      </c>
      <c r="C73" s="5">
        <v>400</v>
      </c>
      <c r="D73" s="7"/>
      <c r="E73" s="17">
        <f t="shared" si="26"/>
        <v>0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1" ht="45">
      <c r="A74" s="8" t="s">
        <v>126</v>
      </c>
      <c r="B74" s="9" t="s">
        <v>124</v>
      </c>
      <c r="C74" s="5">
        <v>406</v>
      </c>
      <c r="D74" s="7"/>
      <c r="E74" s="17">
        <f t="shared" si="26"/>
        <v>0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1" ht="30">
      <c r="A75" s="8" t="s">
        <v>127</v>
      </c>
      <c r="B75" s="9" t="s">
        <v>125</v>
      </c>
      <c r="C75" s="5">
        <v>407</v>
      </c>
      <c r="D75" s="7"/>
      <c r="E75" s="17">
        <f t="shared" si="26"/>
        <v>0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1:21">
      <c r="A76" s="13" t="s">
        <v>128</v>
      </c>
      <c r="B76" s="14" t="s">
        <v>129</v>
      </c>
      <c r="C76" s="15">
        <v>100</v>
      </c>
      <c r="D76" s="16"/>
      <c r="E76" s="17">
        <f>SUM(F76:S76)</f>
        <v>0</v>
      </c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8" t="s">
        <v>22</v>
      </c>
    </row>
    <row r="77" spans="1:21" ht="30">
      <c r="A77" s="8" t="s">
        <v>131</v>
      </c>
      <c r="B77" s="9" t="s">
        <v>130</v>
      </c>
      <c r="C77" s="5"/>
      <c r="D77" s="7"/>
      <c r="E77" s="17">
        <f t="shared" ref="E77:E79" si="28">SUM(F77:S77)</f>
        <v>0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2" t="s">
        <v>22</v>
      </c>
    </row>
    <row r="78" spans="1:21">
      <c r="A78" s="8" t="s">
        <v>132</v>
      </c>
      <c r="B78" s="9" t="s">
        <v>133</v>
      </c>
      <c r="C78" s="5"/>
      <c r="D78" s="7"/>
      <c r="E78" s="17">
        <f t="shared" si="28"/>
        <v>0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2" t="s">
        <v>22</v>
      </c>
    </row>
    <row r="79" spans="1:21">
      <c r="A79" s="8" t="s">
        <v>135</v>
      </c>
      <c r="B79" s="9" t="s">
        <v>134</v>
      </c>
      <c r="C79" s="5"/>
      <c r="D79" s="7"/>
      <c r="E79" s="17">
        <f t="shared" si="28"/>
        <v>0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2" t="s">
        <v>22</v>
      </c>
    </row>
    <row r="80" spans="1:21">
      <c r="A80" s="13" t="s">
        <v>136</v>
      </c>
      <c r="B80" s="14" t="s">
        <v>137</v>
      </c>
      <c r="C80" s="15" t="s">
        <v>22</v>
      </c>
      <c r="D80" s="16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8" t="s">
        <v>22</v>
      </c>
    </row>
    <row r="81" spans="1:21" ht="30">
      <c r="A81" s="8" t="s">
        <v>139</v>
      </c>
      <c r="B81" s="9" t="s">
        <v>138</v>
      </c>
      <c r="C81" s="5">
        <v>610</v>
      </c>
      <c r="D81" s="7"/>
      <c r="E81" s="11">
        <f>SUM(F81:S81)</f>
        <v>0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2" t="s">
        <v>22</v>
      </c>
    </row>
  </sheetData>
  <mergeCells count="16">
    <mergeCell ref="AE2:AN2"/>
    <mergeCell ref="A1:U1"/>
    <mergeCell ref="A2:A3"/>
    <mergeCell ref="B2:B3"/>
    <mergeCell ref="C2:C3"/>
    <mergeCell ref="D2:D3"/>
    <mergeCell ref="E2:E3"/>
    <mergeCell ref="F2:F3"/>
    <mergeCell ref="G2:K2"/>
    <mergeCell ref="L2:L3"/>
    <mergeCell ref="M2:S2"/>
    <mergeCell ref="V2:V3"/>
    <mergeCell ref="W2:W3"/>
    <mergeCell ref="X2:AB2"/>
    <mergeCell ref="AC2:AC3"/>
    <mergeCell ref="AD2:AD3"/>
  </mergeCells>
  <pageMargins left="0.33" right="0.27559055118110237" top="0.51181102362204722" bottom="0.27559055118110237" header="0.47244094488188981" footer="0.28999999999999998"/>
  <pageSetup paperSize="9" scale="50" fitToHeight="0" orientation="landscape" r:id="rId1"/>
  <rowBreaks count="1" manualBreakCount="1">
    <brk id="37" max="17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N81"/>
  <sheetViews>
    <sheetView zoomScale="75" zoomScaleNormal="75" workbookViewId="0">
      <pane xSplit="4" ySplit="4" topLeftCell="E14" activePane="bottomRight" state="frozen"/>
      <selection pane="topRight" activeCell="E1" sqref="E1"/>
      <selection pane="bottomLeft" activeCell="A5" sqref="A5"/>
      <selection pane="bottomRight" activeCell="A21" sqref="A21:A23"/>
    </sheetView>
  </sheetViews>
  <sheetFormatPr defaultRowHeight="15"/>
  <cols>
    <col min="1" max="1" width="72.28515625" style="2" customWidth="1"/>
    <col min="2" max="2" width="9.140625" style="10"/>
    <col min="3" max="3" width="14.5703125" style="3" customWidth="1"/>
    <col min="4" max="4" width="10.140625" style="1" customWidth="1"/>
    <col min="5" max="5" width="17" style="1" customWidth="1"/>
    <col min="6" max="6" width="18.42578125" style="1" customWidth="1"/>
    <col min="7" max="7" width="31.5703125" style="1" customWidth="1"/>
    <col min="8" max="8" width="30.85546875" style="1" customWidth="1"/>
    <col min="9" max="9" width="31.5703125" style="1" customWidth="1"/>
    <col min="10" max="10" width="19.140625" style="1" hidden="1" customWidth="1"/>
    <col min="11" max="11" width="14.7109375" style="1" hidden="1" customWidth="1"/>
    <col min="12" max="12" width="11.140625" style="1" hidden="1" customWidth="1"/>
    <col min="13" max="13" width="19.28515625" style="1" hidden="1" customWidth="1"/>
    <col min="14" max="14" width="13.85546875" style="1" customWidth="1"/>
    <col min="15" max="15" width="16.28515625" style="1" customWidth="1"/>
    <col min="16" max="16" width="15.5703125" style="1" customWidth="1"/>
    <col min="17" max="17" width="17" style="1" hidden="1" customWidth="1"/>
    <col min="18" max="18" width="14.7109375" style="1" hidden="1" customWidth="1"/>
    <col min="19" max="19" width="10.28515625" style="1" hidden="1" customWidth="1"/>
    <col min="20" max="21" width="14.7109375" style="1" hidden="1" customWidth="1"/>
    <col min="22" max="22" width="24.140625" hidden="1" customWidth="1"/>
    <col min="23" max="40" width="9.140625" hidden="1" customWidth="1"/>
    <col min="41" max="41" width="0" hidden="1" customWidth="1"/>
  </cols>
  <sheetData>
    <row r="1" spans="1:40" ht="31.9" customHeight="1">
      <c r="A1" s="101" t="s">
        <v>268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</row>
    <row r="2" spans="1:40" s="4" customFormat="1" ht="60.6" customHeight="1">
      <c r="A2" s="102" t="s">
        <v>13</v>
      </c>
      <c r="B2" s="103" t="s">
        <v>14</v>
      </c>
      <c r="C2" s="102" t="s">
        <v>15</v>
      </c>
      <c r="D2" s="102" t="s">
        <v>16</v>
      </c>
      <c r="E2" s="104" t="s">
        <v>228</v>
      </c>
      <c r="F2" s="104" t="s">
        <v>183</v>
      </c>
      <c r="G2" s="104" t="s">
        <v>185</v>
      </c>
      <c r="H2" s="104"/>
      <c r="I2" s="104"/>
      <c r="J2" s="104"/>
      <c r="K2" s="104"/>
      <c r="L2" s="104" t="s">
        <v>186</v>
      </c>
      <c r="M2" s="104" t="s">
        <v>266</v>
      </c>
      <c r="N2" s="104"/>
      <c r="O2" s="104"/>
      <c r="P2" s="104"/>
      <c r="Q2" s="104"/>
      <c r="R2" s="104"/>
      <c r="S2" s="104"/>
      <c r="T2" s="6"/>
      <c r="U2" s="6"/>
      <c r="V2" s="98" t="s">
        <v>183</v>
      </c>
      <c r="W2" s="98" t="s">
        <v>184</v>
      </c>
      <c r="X2" s="98" t="s">
        <v>185</v>
      </c>
      <c r="Y2" s="98"/>
      <c r="Z2" s="98"/>
      <c r="AA2" s="98"/>
      <c r="AB2" s="98"/>
      <c r="AC2" s="98" t="s">
        <v>186</v>
      </c>
      <c r="AD2" s="99" t="s">
        <v>187</v>
      </c>
      <c r="AE2" s="100" t="s">
        <v>188</v>
      </c>
      <c r="AF2" s="98"/>
      <c r="AG2" s="98"/>
      <c r="AH2" s="98"/>
      <c r="AI2" s="98"/>
      <c r="AJ2" s="98"/>
      <c r="AK2" s="98"/>
      <c r="AL2" s="98"/>
      <c r="AM2" s="98"/>
      <c r="AN2" s="98"/>
    </row>
    <row r="3" spans="1:40" s="4" customFormat="1" ht="195" customHeight="1">
      <c r="A3" s="102"/>
      <c r="B3" s="103"/>
      <c r="C3" s="102"/>
      <c r="D3" s="102"/>
      <c r="E3" s="104"/>
      <c r="F3" s="104"/>
      <c r="G3" s="73" t="s">
        <v>264</v>
      </c>
      <c r="H3" s="70" t="s">
        <v>263</v>
      </c>
      <c r="I3" s="73" t="s">
        <v>265</v>
      </c>
      <c r="J3" s="73"/>
      <c r="K3" s="73"/>
      <c r="L3" s="104"/>
      <c r="M3" s="60" t="s">
        <v>238</v>
      </c>
      <c r="N3" s="61" t="s">
        <v>192</v>
      </c>
      <c r="O3" s="62" t="s">
        <v>239</v>
      </c>
      <c r="P3" s="61" t="s">
        <v>240</v>
      </c>
      <c r="Q3" s="61" t="s">
        <v>241</v>
      </c>
      <c r="R3" s="61"/>
      <c r="S3" s="73" t="s">
        <v>198</v>
      </c>
      <c r="T3" s="74" t="s">
        <v>17</v>
      </c>
      <c r="U3" s="74" t="s">
        <v>18</v>
      </c>
      <c r="V3" s="98"/>
      <c r="W3" s="98"/>
      <c r="X3" s="41" t="s">
        <v>189</v>
      </c>
      <c r="Y3" s="42" t="s">
        <v>190</v>
      </c>
      <c r="Z3" s="72"/>
      <c r="AA3" s="72"/>
      <c r="AB3" s="72"/>
      <c r="AC3" s="98"/>
      <c r="AD3" s="99"/>
      <c r="AE3" s="44" t="s">
        <v>191</v>
      </c>
      <c r="AF3" s="41" t="s">
        <v>192</v>
      </c>
      <c r="AG3" s="41" t="s">
        <v>193</v>
      </c>
      <c r="AH3" s="41" t="s">
        <v>194</v>
      </c>
      <c r="AI3" s="41" t="s">
        <v>195</v>
      </c>
      <c r="AJ3" s="41"/>
      <c r="AK3" s="41"/>
      <c r="AL3" s="41" t="s">
        <v>196</v>
      </c>
      <c r="AM3" s="41" t="s">
        <v>197</v>
      </c>
      <c r="AN3" s="41" t="s">
        <v>198</v>
      </c>
    </row>
    <row r="4" spans="1:40">
      <c r="A4" s="46">
        <v>1</v>
      </c>
      <c r="B4" s="14">
        <v>2</v>
      </c>
      <c r="C4" s="15">
        <v>3</v>
      </c>
      <c r="D4" s="15">
        <v>4</v>
      </c>
      <c r="E4" s="15">
        <v>5</v>
      </c>
      <c r="F4" s="15">
        <v>6</v>
      </c>
      <c r="G4" s="15">
        <v>7</v>
      </c>
      <c r="H4" s="15">
        <v>8</v>
      </c>
      <c r="I4" s="15">
        <v>9</v>
      </c>
      <c r="J4" s="15"/>
      <c r="K4" s="15"/>
      <c r="L4" s="15"/>
      <c r="M4" s="15"/>
      <c r="N4" s="15">
        <v>10</v>
      </c>
      <c r="O4" s="15">
        <v>11</v>
      </c>
      <c r="P4" s="15">
        <v>12</v>
      </c>
      <c r="Q4" s="15">
        <v>14</v>
      </c>
      <c r="R4" s="15">
        <v>15</v>
      </c>
      <c r="S4" s="15">
        <v>16</v>
      </c>
      <c r="T4" s="5">
        <v>7</v>
      </c>
      <c r="U4" s="5">
        <v>8</v>
      </c>
    </row>
    <row r="5" spans="1:40">
      <c r="A5" s="13" t="s">
        <v>20</v>
      </c>
      <c r="B5" s="14" t="s">
        <v>21</v>
      </c>
      <c r="C5" s="15" t="s">
        <v>22</v>
      </c>
      <c r="D5" s="15" t="s">
        <v>22</v>
      </c>
      <c r="E5" s="17">
        <f>SUM(F5:S5)</f>
        <v>0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40">
      <c r="A6" s="13" t="s">
        <v>23</v>
      </c>
      <c r="B6" s="14" t="s">
        <v>24</v>
      </c>
      <c r="C6" s="15" t="s">
        <v>22</v>
      </c>
      <c r="D6" s="15" t="s">
        <v>22</v>
      </c>
      <c r="E6" s="17">
        <f t="shared" ref="E6:T6" si="0">+E5+E7-E32</f>
        <v>0</v>
      </c>
      <c r="F6" s="17">
        <f t="shared" si="0"/>
        <v>0</v>
      </c>
      <c r="G6" s="17">
        <f t="shared" si="0"/>
        <v>0</v>
      </c>
      <c r="H6" s="17">
        <f t="shared" si="0"/>
        <v>0</v>
      </c>
      <c r="I6" s="17">
        <f t="shared" si="0"/>
        <v>0</v>
      </c>
      <c r="J6" s="17">
        <f t="shared" si="0"/>
        <v>0</v>
      </c>
      <c r="K6" s="17">
        <f t="shared" si="0"/>
        <v>0</v>
      </c>
      <c r="L6" s="17">
        <f t="shared" si="0"/>
        <v>0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/>
    </row>
    <row r="7" spans="1:40">
      <c r="A7" s="19" t="s">
        <v>25</v>
      </c>
      <c r="B7" s="20" t="s">
        <v>31</v>
      </c>
      <c r="C7" s="21"/>
      <c r="D7" s="22"/>
      <c r="E7" s="23">
        <f t="shared" ref="E7:P7" si="1">+E8+E10+E14+E17+E19+E26</f>
        <v>63876433</v>
      </c>
      <c r="F7" s="23">
        <f t="shared" si="1"/>
        <v>58137933</v>
      </c>
      <c r="G7" s="23">
        <f t="shared" si="1"/>
        <v>917400</v>
      </c>
      <c r="H7" s="23">
        <f t="shared" si="1"/>
        <v>0</v>
      </c>
      <c r="I7" s="23">
        <f t="shared" si="1"/>
        <v>21100</v>
      </c>
      <c r="J7" s="23">
        <f t="shared" si="1"/>
        <v>0</v>
      </c>
      <c r="K7" s="23">
        <f t="shared" si="1"/>
        <v>0</v>
      </c>
      <c r="L7" s="23">
        <f t="shared" si="1"/>
        <v>0</v>
      </c>
      <c r="M7" s="23">
        <f t="shared" si="1"/>
        <v>0</v>
      </c>
      <c r="N7" s="23">
        <f t="shared" si="1"/>
        <v>4183124</v>
      </c>
      <c r="O7" s="23">
        <f t="shared" si="1"/>
        <v>269416</v>
      </c>
      <c r="P7" s="23">
        <f t="shared" si="1"/>
        <v>347460</v>
      </c>
      <c r="Q7" s="23">
        <f t="shared" ref="Q7:T7" si="2">+Q8+Q10+Q14+Q17+Q18+Q26</f>
        <v>0</v>
      </c>
      <c r="R7" s="23">
        <f t="shared" si="2"/>
        <v>0</v>
      </c>
      <c r="S7" s="23">
        <f t="shared" si="2"/>
        <v>0</v>
      </c>
      <c r="T7" s="23">
        <f t="shared" si="2"/>
        <v>0</v>
      </c>
      <c r="U7" s="23">
        <f>+U8+U10+U14+U17+U18+U26</f>
        <v>0</v>
      </c>
    </row>
    <row r="8" spans="1:40" ht="30">
      <c r="A8" s="6" t="s">
        <v>32</v>
      </c>
      <c r="B8" s="9" t="s">
        <v>33</v>
      </c>
      <c r="C8" s="5">
        <v>120</v>
      </c>
      <c r="D8" s="7"/>
      <c r="E8" s="17">
        <f>F8+G8+H8+I8+N8+O8+P8</f>
        <v>347460</v>
      </c>
      <c r="F8" s="11"/>
      <c r="G8" s="11"/>
      <c r="H8" s="11"/>
      <c r="I8" s="11"/>
      <c r="J8" s="11"/>
      <c r="K8" s="11"/>
      <c r="L8" s="11"/>
      <c r="M8" s="11"/>
      <c r="N8" s="11"/>
      <c r="O8" s="76"/>
      <c r="P8" s="71">
        <v>347460</v>
      </c>
      <c r="Q8" s="11"/>
      <c r="R8" s="11"/>
      <c r="S8" s="11"/>
      <c r="T8" s="11"/>
      <c r="U8" s="11"/>
    </row>
    <row r="9" spans="1:40">
      <c r="A9" s="6" t="s">
        <v>26</v>
      </c>
      <c r="B9" s="9" t="s">
        <v>34</v>
      </c>
      <c r="C9" s="5"/>
      <c r="D9" s="7"/>
      <c r="E9" s="17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40" ht="29.25">
      <c r="A10" s="25" t="s">
        <v>27</v>
      </c>
      <c r="B10" s="14" t="s">
        <v>35</v>
      </c>
      <c r="C10" s="15">
        <v>130</v>
      </c>
      <c r="D10" s="16"/>
      <c r="E10" s="17">
        <f t="shared" ref="E10:N10" si="3">+E11+E12+E13</f>
        <v>62590473</v>
      </c>
      <c r="F10" s="17">
        <f t="shared" si="3"/>
        <v>58137933</v>
      </c>
      <c r="G10" s="17">
        <f t="shared" si="3"/>
        <v>0</v>
      </c>
      <c r="H10" s="17">
        <f t="shared" si="3"/>
        <v>0</v>
      </c>
      <c r="I10" s="17">
        <f t="shared" si="3"/>
        <v>0</v>
      </c>
      <c r="J10" s="17">
        <f t="shared" si="3"/>
        <v>0</v>
      </c>
      <c r="K10" s="17">
        <f t="shared" si="3"/>
        <v>0</v>
      </c>
      <c r="L10" s="17">
        <f t="shared" si="3"/>
        <v>0</v>
      </c>
      <c r="M10" s="17">
        <f t="shared" si="3"/>
        <v>0</v>
      </c>
      <c r="N10" s="17">
        <f t="shared" si="3"/>
        <v>4183124</v>
      </c>
      <c r="O10" s="17">
        <f>+O11+O12+O13</f>
        <v>269416</v>
      </c>
      <c r="P10" s="17">
        <f>+P11+P12+P13</f>
        <v>0</v>
      </c>
      <c r="Q10" s="17">
        <f t="shared" ref="Q10:U10" si="4">+Q11+Q12</f>
        <v>0</v>
      </c>
      <c r="R10" s="17">
        <f t="shared" si="4"/>
        <v>0</v>
      </c>
      <c r="S10" s="17">
        <f t="shared" si="4"/>
        <v>0</v>
      </c>
      <c r="T10" s="17">
        <f t="shared" si="4"/>
        <v>0</v>
      </c>
      <c r="U10" s="17">
        <f t="shared" si="4"/>
        <v>0</v>
      </c>
    </row>
    <row r="11" spans="1:40" ht="60">
      <c r="A11" s="45" t="s">
        <v>36</v>
      </c>
      <c r="B11" s="9" t="s">
        <v>37</v>
      </c>
      <c r="C11" s="5">
        <v>130</v>
      </c>
      <c r="D11" s="11"/>
      <c r="E11" s="17">
        <f>F11+G11+H11+I11+N11+O11+P11</f>
        <v>58137933</v>
      </c>
      <c r="F11" s="11">
        <f>2914425+55223508</f>
        <v>58137933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40" ht="45">
      <c r="A12" s="8" t="s">
        <v>28</v>
      </c>
      <c r="B12" s="9" t="s">
        <v>38</v>
      </c>
      <c r="C12" s="5">
        <v>130</v>
      </c>
      <c r="D12" s="7"/>
      <c r="E12" s="17">
        <f t="shared" ref="E12:E13" si="5">F12+G12+H12+I12+N12+O12+P12</f>
        <v>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40" ht="20.45" customHeight="1">
      <c r="A13" s="8" t="s">
        <v>245</v>
      </c>
      <c r="B13" s="9" t="s">
        <v>236</v>
      </c>
      <c r="C13" s="5">
        <v>130</v>
      </c>
      <c r="D13" s="7"/>
      <c r="E13" s="17">
        <f t="shared" si="5"/>
        <v>4452540</v>
      </c>
      <c r="F13" s="11"/>
      <c r="G13" s="11"/>
      <c r="H13" s="11"/>
      <c r="I13" s="11"/>
      <c r="J13" s="11"/>
      <c r="K13" s="11"/>
      <c r="L13" s="11"/>
      <c r="M13" s="11"/>
      <c r="N13" s="71">
        <v>4183124</v>
      </c>
      <c r="O13" s="71">
        <v>269416</v>
      </c>
      <c r="P13" s="76"/>
      <c r="Q13" s="11"/>
      <c r="R13" s="11"/>
      <c r="S13" s="11"/>
      <c r="T13" s="11"/>
      <c r="U13" s="11"/>
    </row>
    <row r="14" spans="1:40" ht="29.25">
      <c r="A14" s="13" t="s">
        <v>29</v>
      </c>
      <c r="B14" s="14" t="s">
        <v>39</v>
      </c>
      <c r="C14" s="15">
        <v>140</v>
      </c>
      <c r="D14" s="16"/>
      <c r="E14" s="17">
        <f>+E15+E16</f>
        <v>0</v>
      </c>
      <c r="F14" s="17">
        <f>+F15+F16</f>
        <v>0</v>
      </c>
      <c r="G14" s="17">
        <f t="shared" ref="G14:U14" si="6">+G15+G16</f>
        <v>0</v>
      </c>
      <c r="H14" s="17">
        <f t="shared" si="6"/>
        <v>0</v>
      </c>
      <c r="I14" s="17">
        <f t="shared" si="6"/>
        <v>0</v>
      </c>
      <c r="J14" s="17">
        <f t="shared" si="6"/>
        <v>0</v>
      </c>
      <c r="K14" s="17">
        <f t="shared" si="6"/>
        <v>0</v>
      </c>
      <c r="L14" s="17">
        <f t="shared" si="6"/>
        <v>0</v>
      </c>
      <c r="M14" s="17">
        <f t="shared" si="6"/>
        <v>0</v>
      </c>
      <c r="N14" s="17">
        <f t="shared" si="6"/>
        <v>0</v>
      </c>
      <c r="O14" s="17">
        <f t="shared" si="6"/>
        <v>0</v>
      </c>
      <c r="P14" s="17">
        <f t="shared" si="6"/>
        <v>0</v>
      </c>
      <c r="Q14" s="17">
        <f t="shared" si="6"/>
        <v>0</v>
      </c>
      <c r="R14" s="17">
        <f t="shared" si="6"/>
        <v>0</v>
      </c>
      <c r="S14" s="17">
        <f t="shared" si="6"/>
        <v>0</v>
      </c>
      <c r="T14" s="17">
        <f t="shared" si="6"/>
        <v>0</v>
      </c>
      <c r="U14" s="17">
        <f t="shared" si="6"/>
        <v>0</v>
      </c>
    </row>
    <row r="15" spans="1:40">
      <c r="A15" s="8" t="s">
        <v>26</v>
      </c>
      <c r="B15" s="9" t="s">
        <v>40</v>
      </c>
      <c r="C15" s="5">
        <v>140</v>
      </c>
      <c r="D15" s="7"/>
      <c r="E15" s="17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40" hidden="1">
      <c r="A16" s="6"/>
      <c r="B16" s="9"/>
      <c r="C16" s="5"/>
      <c r="D16" s="7"/>
      <c r="E16" s="17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>
      <c r="A17" s="13" t="s">
        <v>30</v>
      </c>
      <c r="B17" s="14" t="s">
        <v>41</v>
      </c>
      <c r="C17" s="15">
        <v>150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1">
      <c r="A18" s="6" t="s">
        <v>26</v>
      </c>
      <c r="B18" s="9"/>
      <c r="C18" s="5"/>
      <c r="D18" s="7"/>
      <c r="E18" s="17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>
      <c r="A19" s="13" t="s">
        <v>42</v>
      </c>
      <c r="B19" s="14" t="s">
        <v>43</v>
      </c>
      <c r="C19" s="15">
        <v>180</v>
      </c>
      <c r="D19" s="16"/>
      <c r="E19" s="17">
        <f>+E20+E24+E25</f>
        <v>938500</v>
      </c>
      <c r="F19" s="17">
        <f t="shared" ref="F19:R19" si="7">+F20+F24+F25</f>
        <v>0</v>
      </c>
      <c r="G19" s="17">
        <f t="shared" si="7"/>
        <v>917400</v>
      </c>
      <c r="H19" s="17">
        <f t="shared" si="7"/>
        <v>0</v>
      </c>
      <c r="I19" s="17">
        <f t="shared" si="7"/>
        <v>21100</v>
      </c>
      <c r="J19" s="17">
        <f t="shared" si="7"/>
        <v>0</v>
      </c>
      <c r="K19" s="17">
        <f t="shared" si="7"/>
        <v>0</v>
      </c>
      <c r="L19" s="17">
        <f t="shared" si="7"/>
        <v>0</v>
      </c>
      <c r="M19" s="17">
        <f t="shared" si="7"/>
        <v>0</v>
      </c>
      <c r="N19" s="17">
        <f t="shared" si="7"/>
        <v>0</v>
      </c>
      <c r="O19" s="17">
        <f t="shared" si="7"/>
        <v>0</v>
      </c>
      <c r="P19" s="17">
        <f t="shared" si="7"/>
        <v>0</v>
      </c>
      <c r="Q19" s="17">
        <f t="shared" si="7"/>
        <v>0</v>
      </c>
      <c r="R19" s="17">
        <f t="shared" si="7"/>
        <v>0</v>
      </c>
      <c r="S19" s="17">
        <f t="shared" ref="S19:U19" si="8">+S20+S24</f>
        <v>0</v>
      </c>
      <c r="T19" s="17">
        <f t="shared" si="8"/>
        <v>0</v>
      </c>
      <c r="U19" s="17">
        <f t="shared" si="8"/>
        <v>0</v>
      </c>
    </row>
    <row r="20" spans="1:21" ht="30">
      <c r="A20" s="45" t="s">
        <v>52</v>
      </c>
      <c r="B20" s="9" t="s">
        <v>44</v>
      </c>
      <c r="C20" s="5">
        <v>180</v>
      </c>
      <c r="D20" s="7"/>
      <c r="E20" s="17">
        <f>+E21+E22+E23</f>
        <v>938500</v>
      </c>
      <c r="F20" s="11">
        <f>+F21+F22+F23</f>
        <v>0</v>
      </c>
      <c r="G20" s="11">
        <f t="shared" ref="G20:U20" si="9">+G21+G22+G23</f>
        <v>917400</v>
      </c>
      <c r="H20" s="11">
        <f t="shared" si="9"/>
        <v>0</v>
      </c>
      <c r="I20" s="11">
        <f t="shared" si="9"/>
        <v>21100</v>
      </c>
      <c r="J20" s="11">
        <f t="shared" si="9"/>
        <v>0</v>
      </c>
      <c r="K20" s="11">
        <f t="shared" si="9"/>
        <v>0</v>
      </c>
      <c r="L20" s="11">
        <f t="shared" si="9"/>
        <v>0</v>
      </c>
      <c r="M20" s="11">
        <f t="shared" si="9"/>
        <v>0</v>
      </c>
      <c r="N20" s="11">
        <f t="shared" si="9"/>
        <v>0</v>
      </c>
      <c r="O20" s="11">
        <f t="shared" si="9"/>
        <v>0</v>
      </c>
      <c r="P20" s="11">
        <f t="shared" si="9"/>
        <v>0</v>
      </c>
      <c r="Q20" s="11">
        <f t="shared" si="9"/>
        <v>0</v>
      </c>
      <c r="R20" s="11">
        <f t="shared" si="9"/>
        <v>0</v>
      </c>
      <c r="S20" s="11">
        <f t="shared" si="9"/>
        <v>0</v>
      </c>
      <c r="T20" s="11">
        <f t="shared" si="9"/>
        <v>0</v>
      </c>
      <c r="U20" s="11">
        <f t="shared" si="9"/>
        <v>0</v>
      </c>
    </row>
    <row r="21" spans="1:21" ht="60">
      <c r="A21" s="145" t="s">
        <v>269</v>
      </c>
      <c r="B21" s="9" t="s">
        <v>53</v>
      </c>
      <c r="C21" s="5">
        <v>180</v>
      </c>
      <c r="D21" s="7"/>
      <c r="E21" s="17">
        <f t="shared" ref="E21:E30" si="10">F21+G21+H21+I21+N21+O21+P21</f>
        <v>917400</v>
      </c>
      <c r="F21" s="11"/>
      <c r="G21" s="11">
        <f>92400+825000</f>
        <v>917400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30">
      <c r="A22" s="145" t="s">
        <v>270</v>
      </c>
      <c r="B22" s="9" t="s">
        <v>54</v>
      </c>
      <c r="C22" s="5">
        <v>180</v>
      </c>
      <c r="D22" s="7"/>
      <c r="E22" s="17">
        <f t="shared" si="10"/>
        <v>21100</v>
      </c>
      <c r="F22" s="11"/>
      <c r="G22" s="11"/>
      <c r="H22" s="11"/>
      <c r="I22" s="11">
        <v>21100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45">
      <c r="A23" s="145" t="s">
        <v>271</v>
      </c>
      <c r="B23" s="9" t="s">
        <v>55</v>
      </c>
      <c r="C23" s="5">
        <v>180</v>
      </c>
      <c r="D23" s="7"/>
      <c r="E23" s="17">
        <f t="shared" si="1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>
      <c r="A24" s="8" t="s">
        <v>45</v>
      </c>
      <c r="B24" s="9" t="s">
        <v>46</v>
      </c>
      <c r="C24" s="5">
        <v>180</v>
      </c>
      <c r="D24" s="11"/>
      <c r="E24" s="17">
        <f t="shared" si="10"/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>
      <c r="A25" s="8" t="s">
        <v>242</v>
      </c>
      <c r="B25" s="9" t="s">
        <v>244</v>
      </c>
      <c r="C25" s="5">
        <v>180</v>
      </c>
      <c r="D25" s="11"/>
      <c r="E25" s="17">
        <f t="shared" si="10"/>
        <v>0</v>
      </c>
      <c r="F25" s="11"/>
      <c r="G25" s="11"/>
      <c r="H25" s="11"/>
      <c r="I25" s="11"/>
      <c r="J25" s="11"/>
      <c r="K25" s="11"/>
      <c r="L25" s="11"/>
      <c r="M25" s="11"/>
      <c r="N25" s="76"/>
      <c r="O25" s="11"/>
      <c r="P25" s="11"/>
      <c r="Q25" s="11"/>
      <c r="R25" s="11"/>
      <c r="S25" s="11"/>
      <c r="T25" s="11"/>
      <c r="U25" s="11"/>
    </row>
    <row r="26" spans="1:21" ht="29.25">
      <c r="A26" s="13" t="s">
        <v>47</v>
      </c>
      <c r="B26" s="14" t="s">
        <v>48</v>
      </c>
      <c r="C26" s="15"/>
      <c r="D26" s="16"/>
      <c r="E26" s="17">
        <f t="shared" ref="E26" si="11">+E27+E28</f>
        <v>0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>
      <c r="A27" s="6" t="s">
        <v>26</v>
      </c>
      <c r="B27" s="9"/>
      <c r="C27" s="5"/>
      <c r="D27" s="7"/>
      <c r="E27" s="17">
        <f t="shared" si="10"/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hidden="1">
      <c r="A28" s="6"/>
      <c r="B28" s="9"/>
      <c r="C28" s="5"/>
      <c r="D28" s="7"/>
      <c r="E28" s="17">
        <f t="shared" si="10"/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>
      <c r="A29" s="6" t="s">
        <v>49</v>
      </c>
      <c r="B29" s="9" t="s">
        <v>50</v>
      </c>
      <c r="C29" s="5" t="s">
        <v>22</v>
      </c>
      <c r="D29" s="7"/>
      <c r="E29" s="17">
        <f t="shared" si="10"/>
        <v>0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75"/>
      <c r="Q29" s="11"/>
      <c r="R29" s="11"/>
      <c r="S29" s="11"/>
      <c r="T29" s="11"/>
      <c r="U29" s="11"/>
    </row>
    <row r="30" spans="1:21" ht="41.25" customHeight="1">
      <c r="A30" s="52" t="s">
        <v>226</v>
      </c>
      <c r="B30" s="9" t="s">
        <v>51</v>
      </c>
      <c r="C30" s="5">
        <v>510</v>
      </c>
      <c r="D30" s="7"/>
      <c r="E30" s="17">
        <f t="shared" si="10"/>
        <v>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2" t="s">
        <v>22</v>
      </c>
    </row>
    <row r="31" spans="1:21" hidden="1">
      <c r="A31" s="6"/>
      <c r="B31" s="9"/>
      <c r="C31" s="5"/>
      <c r="D31" s="7"/>
      <c r="E31" s="17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2" t="s">
        <v>22</v>
      </c>
    </row>
    <row r="32" spans="1:21">
      <c r="A32" s="19" t="s">
        <v>56</v>
      </c>
      <c r="B32" s="20" t="s">
        <v>59</v>
      </c>
      <c r="C32" s="21" t="s">
        <v>22</v>
      </c>
      <c r="D32" s="22"/>
      <c r="E32" s="23">
        <f>+E33+E45+E52+E56+E60+E62+E76+E80</f>
        <v>63876433</v>
      </c>
      <c r="F32" s="23">
        <f>+F33+F45+F52+F56+F60+F62+F76+F80</f>
        <v>58137933</v>
      </c>
      <c r="G32" s="23">
        <f t="shared" ref="G32:T32" si="12">+G33+G45+G52+G56+G60+G62+G76+G80</f>
        <v>917400</v>
      </c>
      <c r="H32" s="23">
        <f t="shared" si="12"/>
        <v>0</v>
      </c>
      <c r="I32" s="23">
        <f t="shared" si="12"/>
        <v>21100</v>
      </c>
      <c r="J32" s="23">
        <f t="shared" si="12"/>
        <v>0</v>
      </c>
      <c r="K32" s="23">
        <f t="shared" si="12"/>
        <v>0</v>
      </c>
      <c r="L32" s="23">
        <f t="shared" si="12"/>
        <v>0</v>
      </c>
      <c r="M32" s="23">
        <f t="shared" si="12"/>
        <v>0</v>
      </c>
      <c r="N32" s="23">
        <f t="shared" si="12"/>
        <v>4183124</v>
      </c>
      <c r="O32" s="23">
        <f t="shared" si="12"/>
        <v>269416</v>
      </c>
      <c r="P32" s="23">
        <f t="shared" si="12"/>
        <v>347460</v>
      </c>
      <c r="Q32" s="23">
        <f t="shared" si="12"/>
        <v>0</v>
      </c>
      <c r="R32" s="23">
        <f t="shared" si="12"/>
        <v>0</v>
      </c>
      <c r="S32" s="23">
        <f t="shared" si="12"/>
        <v>0</v>
      </c>
      <c r="T32" s="23">
        <f t="shared" si="12"/>
        <v>0</v>
      </c>
      <c r="U32" s="24" t="s">
        <v>22</v>
      </c>
    </row>
    <row r="33" spans="1:21" ht="29.25">
      <c r="A33" s="13" t="s">
        <v>57</v>
      </c>
      <c r="B33" s="14" t="s">
        <v>60</v>
      </c>
      <c r="C33" s="15" t="s">
        <v>22</v>
      </c>
      <c r="D33" s="16"/>
      <c r="E33" s="17">
        <f>E34+E35+E36+E37+E40+E41+E42</f>
        <v>57380046</v>
      </c>
      <c r="F33" s="17">
        <f>F34+F35+F36+F37+F40+F41+F42</f>
        <v>54149946</v>
      </c>
      <c r="G33" s="17">
        <f t="shared" ref="G33:P33" si="13">G34+G35+G36+G37+G40+G41+G42</f>
        <v>0</v>
      </c>
      <c r="H33" s="17">
        <f t="shared" si="13"/>
        <v>0</v>
      </c>
      <c r="I33" s="17">
        <f t="shared" si="13"/>
        <v>21100</v>
      </c>
      <c r="J33" s="17">
        <f t="shared" si="13"/>
        <v>0</v>
      </c>
      <c r="K33" s="17">
        <f t="shared" si="13"/>
        <v>0</v>
      </c>
      <c r="L33" s="17">
        <f t="shared" si="13"/>
        <v>0</v>
      </c>
      <c r="M33" s="17">
        <f t="shared" si="13"/>
        <v>0</v>
      </c>
      <c r="N33" s="17">
        <f t="shared" si="13"/>
        <v>3209000</v>
      </c>
      <c r="O33" s="17">
        <f t="shared" si="13"/>
        <v>0</v>
      </c>
      <c r="P33" s="17">
        <f t="shared" si="13"/>
        <v>0</v>
      </c>
      <c r="Q33" s="17">
        <f t="shared" ref="Q33:R33" si="14">+Q34+Q37+Q40+Q41</f>
        <v>0</v>
      </c>
      <c r="R33" s="17">
        <f t="shared" si="14"/>
        <v>0</v>
      </c>
      <c r="S33" s="17"/>
      <c r="T33" s="17"/>
      <c r="U33" s="18" t="s">
        <v>22</v>
      </c>
    </row>
    <row r="34" spans="1:21" ht="30">
      <c r="A34" s="8" t="s">
        <v>58</v>
      </c>
      <c r="B34" s="9" t="s">
        <v>61</v>
      </c>
      <c r="C34" s="5">
        <v>111</v>
      </c>
      <c r="D34" s="7"/>
      <c r="E34" s="17">
        <f>SUM(F34:S34)</f>
        <v>44090665</v>
      </c>
      <c r="F34" s="11">
        <f>41509790+100000</f>
        <v>41609790</v>
      </c>
      <c r="G34" s="11"/>
      <c r="H34" s="11"/>
      <c r="I34" s="11">
        <v>16205</v>
      </c>
      <c r="J34" s="11"/>
      <c r="K34" s="11"/>
      <c r="L34" s="11"/>
      <c r="M34" s="11"/>
      <c r="N34" s="11">
        <v>2464670</v>
      </c>
      <c r="O34" s="11"/>
      <c r="P34" s="11"/>
      <c r="Q34" s="11"/>
      <c r="R34" s="11"/>
      <c r="S34" s="11"/>
      <c r="T34" s="11"/>
      <c r="U34" s="12" t="s">
        <v>22</v>
      </c>
    </row>
    <row r="35" spans="1:21">
      <c r="A35" s="8" t="s">
        <v>62</v>
      </c>
      <c r="B35" s="9" t="s">
        <v>63</v>
      </c>
      <c r="C35" s="5">
        <v>112</v>
      </c>
      <c r="D35" s="7"/>
      <c r="E35" s="17">
        <f t="shared" ref="E35:E36" si="15">SUM(F35:S35)</f>
        <v>4200</v>
      </c>
      <c r="F35" s="11">
        <v>4200</v>
      </c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2" t="s">
        <v>22</v>
      </c>
    </row>
    <row r="36" spans="1:21" ht="30">
      <c r="A36" s="8" t="s">
        <v>65</v>
      </c>
      <c r="B36" s="9" t="s">
        <v>64</v>
      </c>
      <c r="C36" s="5">
        <v>113</v>
      </c>
      <c r="D36" s="7"/>
      <c r="E36" s="17">
        <f t="shared" si="15"/>
        <v>0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2" t="s">
        <v>22</v>
      </c>
    </row>
    <row r="37" spans="1:21" ht="30">
      <c r="A37" s="8" t="s">
        <v>66</v>
      </c>
      <c r="B37" s="9" t="s">
        <v>67</v>
      </c>
      <c r="C37" s="5">
        <v>119</v>
      </c>
      <c r="D37" s="7"/>
      <c r="E37" s="17">
        <f>+E38+E39</f>
        <v>13285181</v>
      </c>
      <c r="F37" s="11">
        <f>+F38+F39</f>
        <v>12535956</v>
      </c>
      <c r="G37" s="11">
        <f t="shared" ref="G37:R37" si="16">+G38+G39</f>
        <v>0</v>
      </c>
      <c r="H37" s="11">
        <f t="shared" si="16"/>
        <v>0</v>
      </c>
      <c r="I37" s="11">
        <f t="shared" si="16"/>
        <v>4895</v>
      </c>
      <c r="J37" s="11">
        <f t="shared" si="16"/>
        <v>0</v>
      </c>
      <c r="K37" s="11">
        <f t="shared" si="16"/>
        <v>0</v>
      </c>
      <c r="L37" s="11">
        <f t="shared" si="16"/>
        <v>0</v>
      </c>
      <c r="M37" s="11">
        <f t="shared" si="16"/>
        <v>0</v>
      </c>
      <c r="N37" s="11">
        <f t="shared" si="16"/>
        <v>744330</v>
      </c>
      <c r="O37" s="11">
        <f t="shared" si="16"/>
        <v>0</v>
      </c>
      <c r="P37" s="11">
        <f t="shared" si="16"/>
        <v>0</v>
      </c>
      <c r="Q37" s="11">
        <f t="shared" si="16"/>
        <v>0</v>
      </c>
      <c r="R37" s="11">
        <f t="shared" si="16"/>
        <v>0</v>
      </c>
      <c r="S37" s="11"/>
      <c r="T37" s="11"/>
      <c r="U37" s="12" t="s">
        <v>22</v>
      </c>
    </row>
    <row r="38" spans="1:21" ht="30">
      <c r="A38" s="8" t="s">
        <v>69</v>
      </c>
      <c r="B38" s="9" t="s">
        <v>68</v>
      </c>
      <c r="C38" s="5">
        <v>119</v>
      </c>
      <c r="D38" s="7"/>
      <c r="E38" s="17">
        <f t="shared" ref="E38:E44" si="17">SUM(F38:S38)</f>
        <v>13285181</v>
      </c>
      <c r="F38" s="11">
        <v>12535956</v>
      </c>
      <c r="G38" s="11"/>
      <c r="H38" s="11"/>
      <c r="I38" s="11">
        <v>4895</v>
      </c>
      <c r="J38" s="11"/>
      <c r="K38" s="11"/>
      <c r="L38" s="11"/>
      <c r="M38" s="11"/>
      <c r="N38" s="11">
        <v>744330</v>
      </c>
      <c r="O38" s="11"/>
      <c r="P38" s="11"/>
      <c r="Q38" s="11"/>
      <c r="R38" s="11"/>
      <c r="S38" s="11"/>
      <c r="T38" s="11"/>
      <c r="U38" s="12" t="s">
        <v>22</v>
      </c>
    </row>
    <row r="39" spans="1:21">
      <c r="A39" s="8" t="s">
        <v>70</v>
      </c>
      <c r="B39" s="9" t="s">
        <v>72</v>
      </c>
      <c r="C39" s="5">
        <v>119</v>
      </c>
      <c r="D39" s="7"/>
      <c r="E39" s="17">
        <f t="shared" si="17"/>
        <v>0</v>
      </c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2" t="s">
        <v>22</v>
      </c>
    </row>
    <row r="40" spans="1:21" ht="30">
      <c r="A40" s="6" t="s">
        <v>71</v>
      </c>
      <c r="B40" s="9" t="s">
        <v>73</v>
      </c>
      <c r="C40" s="5">
        <v>131</v>
      </c>
      <c r="D40" s="7"/>
      <c r="E40" s="17">
        <f t="shared" si="17"/>
        <v>0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2" t="s">
        <v>22</v>
      </c>
    </row>
    <row r="41" spans="1:21" ht="30">
      <c r="A41" s="6" t="s">
        <v>75</v>
      </c>
      <c r="B41" s="9" t="s">
        <v>74</v>
      </c>
      <c r="C41" s="5">
        <v>134</v>
      </c>
      <c r="D41" s="7"/>
      <c r="E41" s="17">
        <f t="shared" si="17"/>
        <v>0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2" t="s">
        <v>22</v>
      </c>
    </row>
    <row r="42" spans="1:21" ht="30">
      <c r="A42" s="6" t="s">
        <v>76</v>
      </c>
      <c r="B42" s="9" t="s">
        <v>77</v>
      </c>
      <c r="C42" s="5">
        <v>139</v>
      </c>
      <c r="D42" s="7"/>
      <c r="E42" s="17">
        <f t="shared" si="17"/>
        <v>0</v>
      </c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2" t="s">
        <v>22</v>
      </c>
    </row>
    <row r="43" spans="1:21" ht="30">
      <c r="A43" s="8" t="s">
        <v>79</v>
      </c>
      <c r="B43" s="9" t="s">
        <v>78</v>
      </c>
      <c r="C43" s="5">
        <v>139</v>
      </c>
      <c r="D43" s="7"/>
      <c r="E43" s="17">
        <f t="shared" si="17"/>
        <v>0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2" t="s">
        <v>22</v>
      </c>
    </row>
    <row r="44" spans="1:21">
      <c r="A44" s="8" t="s">
        <v>80</v>
      </c>
      <c r="B44" s="9" t="s">
        <v>81</v>
      </c>
      <c r="C44" s="5">
        <v>139</v>
      </c>
      <c r="D44" s="7"/>
      <c r="E44" s="17">
        <f t="shared" si="17"/>
        <v>0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2" t="s">
        <v>22</v>
      </c>
    </row>
    <row r="45" spans="1:21">
      <c r="A45" s="13" t="s">
        <v>83</v>
      </c>
      <c r="B45" s="14" t="s">
        <v>82</v>
      </c>
      <c r="C45" s="15">
        <v>300</v>
      </c>
      <c r="D45" s="16"/>
      <c r="E45" s="17">
        <f>+E46+E47</f>
        <v>0</v>
      </c>
      <c r="F45" s="17">
        <f>F46+F49+F50+F51</f>
        <v>0</v>
      </c>
      <c r="G45" s="17">
        <f t="shared" ref="G45:P45" si="18">G46+G49+G50+G51</f>
        <v>0</v>
      </c>
      <c r="H45" s="17">
        <f t="shared" si="18"/>
        <v>0</v>
      </c>
      <c r="I45" s="17">
        <f t="shared" si="18"/>
        <v>0</v>
      </c>
      <c r="J45" s="17">
        <f t="shared" si="18"/>
        <v>0</v>
      </c>
      <c r="K45" s="17">
        <f t="shared" si="18"/>
        <v>0</v>
      </c>
      <c r="L45" s="17">
        <f t="shared" si="18"/>
        <v>0</v>
      </c>
      <c r="M45" s="17">
        <f t="shared" si="18"/>
        <v>0</v>
      </c>
      <c r="N45" s="17">
        <f t="shared" si="18"/>
        <v>0</v>
      </c>
      <c r="O45" s="17">
        <f t="shared" si="18"/>
        <v>0</v>
      </c>
      <c r="P45" s="17">
        <f t="shared" si="18"/>
        <v>0</v>
      </c>
      <c r="Q45" s="17"/>
      <c r="R45" s="17"/>
      <c r="S45" s="17"/>
      <c r="T45" s="17"/>
      <c r="U45" s="18" t="s">
        <v>22</v>
      </c>
    </row>
    <row r="46" spans="1:21" ht="45">
      <c r="A46" s="8" t="s">
        <v>84</v>
      </c>
      <c r="B46" s="9" t="s">
        <v>85</v>
      </c>
      <c r="C46" s="5">
        <v>300</v>
      </c>
      <c r="D46" s="7"/>
      <c r="E46" s="17">
        <f t="shared" ref="E46:E51" si="19">SUM(F46:S46)</f>
        <v>0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2" t="s">
        <v>22</v>
      </c>
    </row>
    <row r="47" spans="1:21" ht="45">
      <c r="A47" s="8" t="s">
        <v>114</v>
      </c>
      <c r="B47" s="9" t="s">
        <v>86</v>
      </c>
      <c r="C47" s="5">
        <v>321</v>
      </c>
      <c r="D47" s="7"/>
      <c r="E47" s="17">
        <f t="shared" si="19"/>
        <v>0</v>
      </c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2" t="s">
        <v>22</v>
      </c>
    </row>
    <row r="48" spans="1:21">
      <c r="A48" s="8"/>
      <c r="B48" s="9"/>
      <c r="C48" s="5"/>
      <c r="D48" s="7"/>
      <c r="E48" s="17">
        <f t="shared" si="19"/>
        <v>0</v>
      </c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ht="30">
      <c r="A49" s="8" t="s">
        <v>87</v>
      </c>
      <c r="B49" s="9" t="s">
        <v>88</v>
      </c>
      <c r="C49" s="5">
        <v>340</v>
      </c>
      <c r="D49" s="7"/>
      <c r="E49" s="17">
        <f t="shared" si="19"/>
        <v>0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2" t="s">
        <v>22</v>
      </c>
    </row>
    <row r="50" spans="1:21" ht="45">
      <c r="A50" s="8" t="s">
        <v>90</v>
      </c>
      <c r="B50" s="9" t="s">
        <v>89</v>
      </c>
      <c r="C50" s="5">
        <v>350</v>
      </c>
      <c r="D50" s="7"/>
      <c r="E50" s="17">
        <f t="shared" si="19"/>
        <v>0</v>
      </c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2" t="s">
        <v>22</v>
      </c>
    </row>
    <row r="51" spans="1:21" ht="30">
      <c r="A51" s="8" t="s">
        <v>91</v>
      </c>
      <c r="B51" s="9" t="s">
        <v>92</v>
      </c>
      <c r="C51" s="5">
        <v>360</v>
      </c>
      <c r="D51" s="7"/>
      <c r="E51" s="17">
        <f t="shared" si="19"/>
        <v>0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2" t="s">
        <v>22</v>
      </c>
    </row>
    <row r="52" spans="1:21">
      <c r="A52" s="13" t="s">
        <v>94</v>
      </c>
      <c r="B52" s="14" t="s">
        <v>93</v>
      </c>
      <c r="C52" s="15">
        <v>850</v>
      </c>
      <c r="D52" s="16"/>
      <c r="E52" s="17">
        <f>+E53+E54+E55</f>
        <v>543100</v>
      </c>
      <c r="F52" s="17">
        <f>+F53+F54+F55</f>
        <v>523100</v>
      </c>
      <c r="G52" s="17">
        <f t="shared" ref="G52:R52" si="20">+G53+G54+G55</f>
        <v>0</v>
      </c>
      <c r="H52" s="17">
        <f t="shared" si="20"/>
        <v>0</v>
      </c>
      <c r="I52" s="17">
        <f t="shared" si="20"/>
        <v>0</v>
      </c>
      <c r="J52" s="17">
        <f t="shared" si="20"/>
        <v>0</v>
      </c>
      <c r="K52" s="17">
        <f t="shared" si="20"/>
        <v>0</v>
      </c>
      <c r="L52" s="17">
        <f t="shared" si="20"/>
        <v>0</v>
      </c>
      <c r="M52" s="17">
        <f t="shared" si="20"/>
        <v>0</v>
      </c>
      <c r="N52" s="17">
        <f t="shared" si="20"/>
        <v>20000</v>
      </c>
      <c r="O52" s="17">
        <f t="shared" si="20"/>
        <v>0</v>
      </c>
      <c r="P52" s="17">
        <f t="shared" si="20"/>
        <v>0</v>
      </c>
      <c r="Q52" s="17">
        <f t="shared" si="20"/>
        <v>0</v>
      </c>
      <c r="R52" s="17">
        <f t="shared" si="20"/>
        <v>0</v>
      </c>
      <c r="S52" s="17"/>
      <c r="T52" s="17"/>
      <c r="U52" s="18" t="s">
        <v>22</v>
      </c>
    </row>
    <row r="53" spans="1:21" ht="30">
      <c r="A53" s="8" t="s">
        <v>95</v>
      </c>
      <c r="B53" s="9" t="s">
        <v>96</v>
      </c>
      <c r="C53" s="5">
        <v>851</v>
      </c>
      <c r="D53" s="7"/>
      <c r="E53" s="17">
        <f t="shared" ref="E53:E55" si="21">SUM(F53:S53)</f>
        <v>533100</v>
      </c>
      <c r="F53" s="11">
        <f>20000+503100</f>
        <v>523100</v>
      </c>
      <c r="G53" s="11"/>
      <c r="H53" s="11"/>
      <c r="I53" s="11"/>
      <c r="J53" s="11"/>
      <c r="K53" s="11"/>
      <c r="L53" s="11"/>
      <c r="M53" s="11"/>
      <c r="N53" s="11">
        <v>10000</v>
      </c>
      <c r="O53" s="11"/>
      <c r="P53" s="11"/>
      <c r="Q53" s="11"/>
      <c r="R53" s="11"/>
      <c r="S53" s="11"/>
      <c r="T53" s="11"/>
      <c r="U53" s="12" t="s">
        <v>22</v>
      </c>
    </row>
    <row r="54" spans="1:21" ht="30">
      <c r="A54" s="8" t="s">
        <v>98</v>
      </c>
      <c r="B54" s="9" t="s">
        <v>97</v>
      </c>
      <c r="C54" s="5">
        <v>852</v>
      </c>
      <c r="D54" s="7"/>
      <c r="E54" s="17">
        <f t="shared" si="21"/>
        <v>0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2" t="s">
        <v>22</v>
      </c>
    </row>
    <row r="55" spans="1:21">
      <c r="A55" s="8" t="s">
        <v>99</v>
      </c>
      <c r="B55" s="9" t="s">
        <v>100</v>
      </c>
      <c r="C55" s="5">
        <v>853</v>
      </c>
      <c r="D55" s="7"/>
      <c r="E55" s="17">
        <f t="shared" si="21"/>
        <v>10000</v>
      </c>
      <c r="F55" s="11"/>
      <c r="G55" s="11"/>
      <c r="H55" s="11"/>
      <c r="I55" s="11"/>
      <c r="J55" s="11"/>
      <c r="K55" s="11"/>
      <c r="L55" s="11"/>
      <c r="M55" s="11"/>
      <c r="N55" s="11">
        <v>10000</v>
      </c>
      <c r="O55" s="11"/>
      <c r="P55" s="11"/>
      <c r="Q55" s="11"/>
      <c r="R55" s="11"/>
      <c r="S55" s="11"/>
      <c r="T55" s="11"/>
      <c r="U55" s="12" t="s">
        <v>22</v>
      </c>
    </row>
    <row r="56" spans="1:21" ht="29.25">
      <c r="A56" s="13" t="s">
        <v>102</v>
      </c>
      <c r="B56" s="14" t="s">
        <v>101</v>
      </c>
      <c r="C56" s="15" t="s">
        <v>22</v>
      </c>
      <c r="D56" s="16"/>
      <c r="E56" s="17">
        <f>+E57+E58+E59</f>
        <v>0</v>
      </c>
      <c r="F56" s="17">
        <f>+F58+F57+F59</f>
        <v>0</v>
      </c>
      <c r="G56" s="17">
        <f t="shared" ref="G56:R56" si="22">+G58+G57+G59</f>
        <v>0</v>
      </c>
      <c r="H56" s="17">
        <f t="shared" si="22"/>
        <v>0</v>
      </c>
      <c r="I56" s="17">
        <f t="shared" si="22"/>
        <v>0</v>
      </c>
      <c r="J56" s="17">
        <f t="shared" si="22"/>
        <v>0</v>
      </c>
      <c r="K56" s="17">
        <f t="shared" si="22"/>
        <v>0</v>
      </c>
      <c r="L56" s="17">
        <f t="shared" si="22"/>
        <v>0</v>
      </c>
      <c r="M56" s="17">
        <f t="shared" si="22"/>
        <v>0</v>
      </c>
      <c r="N56" s="17">
        <f t="shared" si="22"/>
        <v>0</v>
      </c>
      <c r="O56" s="17">
        <f t="shared" si="22"/>
        <v>0</v>
      </c>
      <c r="P56" s="17">
        <f t="shared" si="22"/>
        <v>0</v>
      </c>
      <c r="Q56" s="17">
        <f t="shared" si="22"/>
        <v>0</v>
      </c>
      <c r="R56" s="17">
        <f t="shared" si="22"/>
        <v>0</v>
      </c>
      <c r="S56" s="17"/>
      <c r="T56" s="17"/>
      <c r="U56" s="18" t="s">
        <v>22</v>
      </c>
    </row>
    <row r="57" spans="1:21" ht="30">
      <c r="A57" s="8" t="s">
        <v>103</v>
      </c>
      <c r="B57" s="9" t="s">
        <v>104</v>
      </c>
      <c r="C57" s="5">
        <v>810</v>
      </c>
      <c r="D57" s="7"/>
      <c r="E57" s="17">
        <f t="shared" ref="E57:E59" si="23">SUM(F57:S57)</f>
        <v>0</v>
      </c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2" t="s">
        <v>22</v>
      </c>
    </row>
    <row r="58" spans="1:21">
      <c r="A58" s="8" t="s">
        <v>106</v>
      </c>
      <c r="B58" s="9" t="s">
        <v>105</v>
      </c>
      <c r="C58" s="5">
        <v>862</v>
      </c>
      <c r="D58" s="7"/>
      <c r="E58" s="17">
        <f t="shared" si="23"/>
        <v>0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2" t="s">
        <v>22</v>
      </c>
    </row>
    <row r="59" spans="1:21" ht="30">
      <c r="A59" s="8" t="s">
        <v>107</v>
      </c>
      <c r="B59" s="9" t="s">
        <v>108</v>
      </c>
      <c r="C59" s="5">
        <v>863</v>
      </c>
      <c r="D59" s="7"/>
      <c r="E59" s="17">
        <f t="shared" si="23"/>
        <v>0</v>
      </c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2" t="s">
        <v>22</v>
      </c>
    </row>
    <row r="60" spans="1:21">
      <c r="A60" s="13" t="s">
        <v>110</v>
      </c>
      <c r="B60" s="14" t="s">
        <v>111</v>
      </c>
      <c r="C60" s="15" t="s">
        <v>22</v>
      </c>
      <c r="D60" s="16"/>
      <c r="E60" s="17">
        <f>+E61</f>
        <v>0</v>
      </c>
      <c r="F60" s="17">
        <f>+F61</f>
        <v>0</v>
      </c>
      <c r="G60" s="17">
        <f t="shared" ref="G60:R60" si="24">+G61</f>
        <v>0</v>
      </c>
      <c r="H60" s="17">
        <f t="shared" si="24"/>
        <v>0</v>
      </c>
      <c r="I60" s="17">
        <f t="shared" si="24"/>
        <v>0</v>
      </c>
      <c r="J60" s="17">
        <f t="shared" si="24"/>
        <v>0</v>
      </c>
      <c r="K60" s="17">
        <f t="shared" si="24"/>
        <v>0</v>
      </c>
      <c r="L60" s="17">
        <f t="shared" si="24"/>
        <v>0</v>
      </c>
      <c r="M60" s="17">
        <f t="shared" si="24"/>
        <v>0</v>
      </c>
      <c r="N60" s="17">
        <f t="shared" si="24"/>
        <v>0</v>
      </c>
      <c r="O60" s="17">
        <f t="shared" si="24"/>
        <v>0</v>
      </c>
      <c r="P60" s="17">
        <f t="shared" si="24"/>
        <v>0</v>
      </c>
      <c r="Q60" s="17">
        <f t="shared" si="24"/>
        <v>0</v>
      </c>
      <c r="R60" s="17">
        <f t="shared" si="24"/>
        <v>0</v>
      </c>
      <c r="S60" s="17"/>
      <c r="T60" s="17"/>
      <c r="U60" s="18" t="s">
        <v>22</v>
      </c>
    </row>
    <row r="61" spans="1:21" ht="30">
      <c r="A61" s="8" t="s">
        <v>113</v>
      </c>
      <c r="B61" s="9" t="s">
        <v>112</v>
      </c>
      <c r="C61" s="5">
        <v>831</v>
      </c>
      <c r="D61" s="7"/>
      <c r="E61" s="17">
        <f>SUM(F61:S61)</f>
        <v>0</v>
      </c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2" t="s">
        <v>22</v>
      </c>
    </row>
    <row r="62" spans="1:21">
      <c r="A62" s="13" t="s">
        <v>115</v>
      </c>
      <c r="B62" s="14" t="s">
        <v>109</v>
      </c>
      <c r="C62" s="15" t="s">
        <v>22</v>
      </c>
      <c r="D62" s="16"/>
      <c r="E62" s="17">
        <f>+E63+E64+E65+E66</f>
        <v>5953287</v>
      </c>
      <c r="F62" s="17">
        <f>+F63+F64+F65+F66</f>
        <v>3464887</v>
      </c>
      <c r="G62" s="17">
        <f t="shared" ref="G62:R62" si="25">+G63+G64+G65+G66</f>
        <v>917400</v>
      </c>
      <c r="H62" s="17">
        <f t="shared" si="25"/>
        <v>0</v>
      </c>
      <c r="I62" s="17">
        <f t="shared" si="25"/>
        <v>0</v>
      </c>
      <c r="J62" s="17">
        <f t="shared" si="25"/>
        <v>0</v>
      </c>
      <c r="K62" s="17">
        <f t="shared" si="25"/>
        <v>0</v>
      </c>
      <c r="L62" s="17">
        <f t="shared" si="25"/>
        <v>0</v>
      </c>
      <c r="M62" s="17">
        <f t="shared" si="25"/>
        <v>0</v>
      </c>
      <c r="N62" s="17">
        <f t="shared" si="25"/>
        <v>954124</v>
      </c>
      <c r="O62" s="17">
        <f t="shared" si="25"/>
        <v>269416</v>
      </c>
      <c r="P62" s="17">
        <f t="shared" si="25"/>
        <v>347460</v>
      </c>
      <c r="Q62" s="17">
        <f t="shared" si="25"/>
        <v>0</v>
      </c>
      <c r="R62" s="17">
        <f t="shared" si="25"/>
        <v>0</v>
      </c>
      <c r="S62" s="17"/>
      <c r="T62" s="17"/>
      <c r="U62" s="17"/>
    </row>
    <row r="63" spans="1:21" ht="30">
      <c r="A63" s="8" t="s">
        <v>117</v>
      </c>
      <c r="B63" s="9" t="s">
        <v>116</v>
      </c>
      <c r="C63" s="5">
        <v>241</v>
      </c>
      <c r="D63" s="7"/>
      <c r="E63" s="17">
        <f t="shared" ref="E63:E75" si="26">SUM(F63:S63)</f>
        <v>0</v>
      </c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 ht="30">
      <c r="A64" s="8" t="s">
        <v>118</v>
      </c>
      <c r="B64" s="9" t="s">
        <v>119</v>
      </c>
      <c r="C64" s="5">
        <v>242</v>
      </c>
      <c r="D64" s="7"/>
      <c r="E64" s="17">
        <f t="shared" si="26"/>
        <v>0</v>
      </c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ht="30">
      <c r="A65" s="8" t="s">
        <v>121</v>
      </c>
      <c r="B65" s="9" t="s">
        <v>120</v>
      </c>
      <c r="C65" s="5">
        <v>243</v>
      </c>
      <c r="D65" s="7"/>
      <c r="E65" s="17">
        <f t="shared" si="26"/>
        <v>0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>
      <c r="A66" s="8" t="s">
        <v>122</v>
      </c>
      <c r="B66" s="9" t="s">
        <v>123</v>
      </c>
      <c r="C66" s="5">
        <v>244</v>
      </c>
      <c r="D66" s="7"/>
      <c r="E66" s="17">
        <f t="shared" si="26"/>
        <v>5953287</v>
      </c>
      <c r="F66" s="11">
        <f>29590+2103602+106560+151573+60000+193352+33760+786450</f>
        <v>3464887</v>
      </c>
      <c r="G66" s="11">
        <f>92400+825000</f>
        <v>917400</v>
      </c>
      <c r="H66" s="11"/>
      <c r="I66" s="11"/>
      <c r="J66" s="11"/>
      <c r="K66" s="11"/>
      <c r="L66" s="11"/>
      <c r="M66" s="11"/>
      <c r="N66" s="11">
        <f>315000+290000+146000+590000+218000+12000-347460-269416</f>
        <v>954124</v>
      </c>
      <c r="O66" s="11">
        <v>269416</v>
      </c>
      <c r="P66" s="11">
        <v>347460</v>
      </c>
      <c r="Q66" s="11"/>
      <c r="R66" s="11"/>
      <c r="S66" s="11"/>
      <c r="T66" s="11"/>
      <c r="U66" s="11"/>
    </row>
    <row r="67" spans="1:21" ht="30">
      <c r="A67" s="26" t="s">
        <v>147</v>
      </c>
      <c r="B67" s="9" t="s">
        <v>148</v>
      </c>
      <c r="C67" s="5">
        <v>244</v>
      </c>
      <c r="D67" s="7"/>
      <c r="E67" s="17">
        <f t="shared" si="26"/>
        <v>2557610</v>
      </c>
      <c r="F67" s="11">
        <f>+F69+F70+F71</f>
        <v>820210</v>
      </c>
      <c r="G67" s="11">
        <f t="shared" ref="G67:R67" si="27">+G69+G70+G71</f>
        <v>917400</v>
      </c>
      <c r="H67" s="11">
        <f t="shared" si="27"/>
        <v>0</v>
      </c>
      <c r="I67" s="11">
        <f t="shared" si="27"/>
        <v>0</v>
      </c>
      <c r="J67" s="11">
        <f t="shared" si="27"/>
        <v>0</v>
      </c>
      <c r="K67" s="11">
        <f t="shared" si="27"/>
        <v>0</v>
      </c>
      <c r="L67" s="11">
        <f t="shared" si="27"/>
        <v>0</v>
      </c>
      <c r="M67" s="11">
        <f t="shared" si="27"/>
        <v>0</v>
      </c>
      <c r="N67" s="11">
        <f t="shared" si="27"/>
        <v>820000</v>
      </c>
      <c r="O67" s="11">
        <f t="shared" si="27"/>
        <v>0</v>
      </c>
      <c r="P67" s="11">
        <f t="shared" si="27"/>
        <v>0</v>
      </c>
      <c r="Q67" s="11">
        <f t="shared" si="27"/>
        <v>0</v>
      </c>
      <c r="R67" s="11">
        <f t="shared" si="27"/>
        <v>0</v>
      </c>
      <c r="S67" s="11"/>
      <c r="T67" s="11"/>
      <c r="U67" s="11"/>
    </row>
    <row r="68" spans="1:21">
      <c r="A68" s="27" t="s">
        <v>141</v>
      </c>
      <c r="B68" s="9"/>
      <c r="C68" s="5"/>
      <c r="D68" s="7"/>
      <c r="E68" s="17">
        <f t="shared" si="26"/>
        <v>0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>
      <c r="A69" s="28" t="s">
        <v>143</v>
      </c>
      <c r="B69" s="9" t="s">
        <v>149</v>
      </c>
      <c r="C69" s="5">
        <v>244</v>
      </c>
      <c r="D69" s="7"/>
      <c r="E69" s="17">
        <f t="shared" si="26"/>
        <v>1376450</v>
      </c>
      <c r="F69" s="11">
        <v>786450</v>
      </c>
      <c r="G69" s="11"/>
      <c r="H69" s="11"/>
      <c r="I69" s="11"/>
      <c r="J69" s="11"/>
      <c r="K69" s="11"/>
      <c r="L69" s="11"/>
      <c r="M69" s="11"/>
      <c r="N69" s="11">
        <v>590000</v>
      </c>
      <c r="O69" s="11"/>
      <c r="P69" s="11"/>
      <c r="Q69" s="11"/>
      <c r="R69" s="11"/>
      <c r="S69" s="11"/>
      <c r="T69" s="11"/>
      <c r="U69" s="11"/>
    </row>
    <row r="70" spans="1:21">
      <c r="A70" s="28" t="s">
        <v>144</v>
      </c>
      <c r="B70" s="9" t="s">
        <v>150</v>
      </c>
      <c r="C70" s="5">
        <v>244</v>
      </c>
      <c r="D70" s="7"/>
      <c r="E70" s="17">
        <f t="shared" si="26"/>
        <v>0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>
      <c r="A71" s="28" t="s">
        <v>145</v>
      </c>
      <c r="B71" s="9" t="s">
        <v>151</v>
      </c>
      <c r="C71" s="5">
        <v>244</v>
      </c>
      <c r="D71" s="7"/>
      <c r="E71" s="17">
        <f t="shared" si="26"/>
        <v>1181160</v>
      </c>
      <c r="F71" s="11">
        <v>33760</v>
      </c>
      <c r="G71" s="11">
        <f>92400+825000</f>
        <v>917400</v>
      </c>
      <c r="H71" s="11"/>
      <c r="I71" s="11"/>
      <c r="J71" s="11"/>
      <c r="K71" s="11"/>
      <c r="L71" s="11"/>
      <c r="M71" s="11"/>
      <c r="N71" s="11">
        <f>12000+218000</f>
        <v>230000</v>
      </c>
      <c r="O71" s="11"/>
      <c r="P71" s="11"/>
      <c r="Q71" s="11"/>
      <c r="R71" s="11"/>
      <c r="S71" s="11"/>
      <c r="T71" s="11"/>
      <c r="U71" s="11"/>
    </row>
    <row r="72" spans="1:21">
      <c r="A72" s="29" t="s">
        <v>146</v>
      </c>
      <c r="B72" s="9"/>
      <c r="C72" s="5"/>
      <c r="D72" s="7"/>
      <c r="E72" s="17">
        <f t="shared" si="26"/>
        <v>917400</v>
      </c>
      <c r="F72" s="11"/>
      <c r="G72" s="11">
        <f>92400+825000</f>
        <v>917400</v>
      </c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ht="30">
      <c r="A73" s="6" t="s">
        <v>140</v>
      </c>
      <c r="B73" s="9" t="s">
        <v>142</v>
      </c>
      <c r="C73" s="5">
        <v>400</v>
      </c>
      <c r="D73" s="7"/>
      <c r="E73" s="17">
        <f t="shared" si="26"/>
        <v>0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1" ht="45">
      <c r="A74" s="8" t="s">
        <v>126</v>
      </c>
      <c r="B74" s="9" t="s">
        <v>124</v>
      </c>
      <c r="C74" s="5">
        <v>406</v>
      </c>
      <c r="D74" s="7"/>
      <c r="E74" s="17">
        <f t="shared" si="26"/>
        <v>0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1" ht="30">
      <c r="A75" s="8" t="s">
        <v>127</v>
      </c>
      <c r="B75" s="9" t="s">
        <v>125</v>
      </c>
      <c r="C75" s="5">
        <v>407</v>
      </c>
      <c r="D75" s="7"/>
      <c r="E75" s="17">
        <f t="shared" si="26"/>
        <v>0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1:21">
      <c r="A76" s="13" t="s">
        <v>128</v>
      </c>
      <c r="B76" s="14" t="s">
        <v>129</v>
      </c>
      <c r="C76" s="15">
        <v>100</v>
      </c>
      <c r="D76" s="16"/>
      <c r="E76" s="17">
        <f>SUM(F76:S76)</f>
        <v>0</v>
      </c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8" t="s">
        <v>22</v>
      </c>
    </row>
    <row r="77" spans="1:21" ht="30">
      <c r="A77" s="8" t="s">
        <v>131</v>
      </c>
      <c r="B77" s="9" t="s">
        <v>130</v>
      </c>
      <c r="C77" s="5"/>
      <c r="D77" s="7"/>
      <c r="E77" s="17">
        <f t="shared" ref="E77:E79" si="28">SUM(F77:S77)</f>
        <v>0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2" t="s">
        <v>22</v>
      </c>
    </row>
    <row r="78" spans="1:21">
      <c r="A78" s="8" t="s">
        <v>132</v>
      </c>
      <c r="B78" s="9" t="s">
        <v>133</v>
      </c>
      <c r="C78" s="5"/>
      <c r="D78" s="7"/>
      <c r="E78" s="17">
        <f t="shared" si="28"/>
        <v>0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2" t="s">
        <v>22</v>
      </c>
    </row>
    <row r="79" spans="1:21">
      <c r="A79" s="8" t="s">
        <v>135</v>
      </c>
      <c r="B79" s="9" t="s">
        <v>134</v>
      </c>
      <c r="C79" s="5"/>
      <c r="D79" s="7"/>
      <c r="E79" s="17">
        <f t="shared" si="28"/>
        <v>0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2" t="s">
        <v>22</v>
      </c>
    </row>
    <row r="80" spans="1:21">
      <c r="A80" s="13" t="s">
        <v>136</v>
      </c>
      <c r="B80" s="14" t="s">
        <v>137</v>
      </c>
      <c r="C80" s="15" t="s">
        <v>22</v>
      </c>
      <c r="D80" s="16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8" t="s">
        <v>22</v>
      </c>
    </row>
    <row r="81" spans="1:21" ht="30">
      <c r="A81" s="8" t="s">
        <v>139</v>
      </c>
      <c r="B81" s="9" t="s">
        <v>138</v>
      </c>
      <c r="C81" s="5">
        <v>610</v>
      </c>
      <c r="D81" s="7"/>
      <c r="E81" s="11">
        <f>SUM(F81:S81)</f>
        <v>0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2" t="s">
        <v>22</v>
      </c>
    </row>
  </sheetData>
  <mergeCells count="16">
    <mergeCell ref="AE2:AN2"/>
    <mergeCell ref="A1:U1"/>
    <mergeCell ref="A2:A3"/>
    <mergeCell ref="B2:B3"/>
    <mergeCell ref="C2:C3"/>
    <mergeCell ref="D2:D3"/>
    <mergeCell ref="E2:E3"/>
    <mergeCell ref="F2:F3"/>
    <mergeCell ref="G2:K2"/>
    <mergeCell ref="L2:L3"/>
    <mergeCell ref="M2:S2"/>
    <mergeCell ref="V2:V3"/>
    <mergeCell ref="W2:W3"/>
    <mergeCell ref="X2:AB2"/>
    <mergeCell ref="AC2:AC3"/>
    <mergeCell ref="AD2:AD3"/>
  </mergeCells>
  <pageMargins left="0.33" right="0.27559055118110237" top="0.51181102362204722" bottom="0.27559055118110237" header="0.47244094488188981" footer="0.28999999999999998"/>
  <pageSetup paperSize="9" scale="50" fitToHeight="0" orientation="landscape" r:id="rId1"/>
  <rowBreaks count="1" manualBreakCount="1">
    <brk id="37" max="17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81"/>
  <sheetViews>
    <sheetView topLeftCell="A58" zoomScale="75" zoomScaleNormal="75" workbookViewId="0">
      <selection activeCell="A36" sqref="A36:XFD37"/>
    </sheetView>
  </sheetViews>
  <sheetFormatPr defaultRowHeight="15"/>
  <cols>
    <col min="1" max="1" width="136.42578125" style="2" customWidth="1"/>
    <col min="2" max="2" width="8.85546875" style="10"/>
    <col min="3" max="3" width="16.42578125" style="3" customWidth="1"/>
    <col min="4" max="4" width="16.7109375" style="1" customWidth="1"/>
    <col min="5" max="10" width="19.140625" style="1" hidden="1" customWidth="1"/>
    <col min="11" max="21" width="14.7109375" style="1" hidden="1" customWidth="1"/>
    <col min="22" max="22" width="20.5703125" style="1" customWidth="1"/>
    <col min="23" max="23" width="24.140625" hidden="1" customWidth="1"/>
    <col min="24" max="41" width="0" hidden="1" customWidth="1"/>
  </cols>
  <sheetData>
    <row r="1" spans="1:41" ht="31.9" customHeight="1">
      <c r="A1" s="101" t="s">
        <v>225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</row>
    <row r="2" spans="1:41" s="4" customFormat="1" ht="75.599999999999994" customHeight="1">
      <c r="A2" s="108"/>
      <c r="B2" s="109" t="s">
        <v>14</v>
      </c>
      <c r="C2" s="108" t="s">
        <v>15</v>
      </c>
      <c r="D2" s="108" t="s">
        <v>16</v>
      </c>
      <c r="E2" s="98" t="s">
        <v>183</v>
      </c>
      <c r="F2" s="98" t="s">
        <v>184</v>
      </c>
      <c r="G2" s="98" t="s">
        <v>185</v>
      </c>
      <c r="H2" s="98"/>
      <c r="I2" s="98"/>
      <c r="J2" s="98"/>
      <c r="K2" s="98"/>
      <c r="L2" s="98" t="s">
        <v>186</v>
      </c>
      <c r="M2" s="100" t="s">
        <v>188</v>
      </c>
      <c r="N2" s="98"/>
      <c r="O2" s="98"/>
      <c r="P2" s="98"/>
      <c r="Q2" s="98"/>
      <c r="R2" s="98"/>
      <c r="S2" s="98"/>
      <c r="T2" s="98"/>
      <c r="U2" s="6"/>
      <c r="V2" s="110" t="s">
        <v>18</v>
      </c>
      <c r="W2" s="98" t="s">
        <v>183</v>
      </c>
      <c r="X2" s="98" t="s">
        <v>184</v>
      </c>
      <c r="Y2" s="98" t="s">
        <v>185</v>
      </c>
      <c r="Z2" s="98"/>
      <c r="AA2" s="98"/>
      <c r="AB2" s="98"/>
      <c r="AC2" s="98"/>
      <c r="AD2" s="98" t="s">
        <v>186</v>
      </c>
      <c r="AE2" s="99" t="s">
        <v>187</v>
      </c>
      <c r="AF2" s="100" t="s">
        <v>188</v>
      </c>
      <c r="AG2" s="98"/>
      <c r="AH2" s="98"/>
      <c r="AI2" s="98"/>
      <c r="AJ2" s="98"/>
      <c r="AK2" s="98"/>
      <c r="AL2" s="98"/>
      <c r="AM2" s="98"/>
      <c r="AN2" s="98"/>
      <c r="AO2" s="98"/>
    </row>
    <row r="3" spans="1:41" s="4" customFormat="1" ht="118.9" customHeight="1">
      <c r="A3" s="108"/>
      <c r="B3" s="109"/>
      <c r="C3" s="108"/>
      <c r="D3" s="108"/>
      <c r="E3" s="98"/>
      <c r="F3" s="98"/>
      <c r="G3" s="41"/>
      <c r="H3" s="42"/>
      <c r="I3" s="43"/>
      <c r="J3" s="43"/>
      <c r="K3" s="43"/>
      <c r="L3" s="98"/>
      <c r="M3" s="44" t="s">
        <v>191</v>
      </c>
      <c r="N3" s="41" t="s">
        <v>192</v>
      </c>
      <c r="O3" s="41" t="s">
        <v>193</v>
      </c>
      <c r="P3" s="41" t="s">
        <v>194</v>
      </c>
      <c r="Q3" s="41" t="s">
        <v>195</v>
      </c>
      <c r="R3" s="41" t="s">
        <v>196</v>
      </c>
      <c r="S3" s="41" t="s">
        <v>197</v>
      </c>
      <c r="T3" s="41" t="s">
        <v>198</v>
      </c>
      <c r="U3" s="39" t="s">
        <v>17</v>
      </c>
      <c r="V3" s="111"/>
      <c r="W3" s="98"/>
      <c r="X3" s="98"/>
      <c r="Y3" s="41" t="s">
        <v>189</v>
      </c>
      <c r="Z3" s="42" t="s">
        <v>190</v>
      </c>
      <c r="AA3" s="43"/>
      <c r="AB3" s="43"/>
      <c r="AC3" s="43"/>
      <c r="AD3" s="98"/>
      <c r="AE3" s="99"/>
      <c r="AF3" s="44" t="s">
        <v>191</v>
      </c>
      <c r="AG3" s="41" t="s">
        <v>192</v>
      </c>
      <c r="AH3" s="41" t="s">
        <v>193</v>
      </c>
      <c r="AI3" s="41" t="s">
        <v>194</v>
      </c>
      <c r="AJ3" s="41" t="s">
        <v>195</v>
      </c>
      <c r="AK3" s="41"/>
      <c r="AL3" s="41"/>
      <c r="AM3" s="41" t="s">
        <v>196</v>
      </c>
      <c r="AN3" s="41" t="s">
        <v>197</v>
      </c>
      <c r="AO3" s="41" t="s">
        <v>198</v>
      </c>
    </row>
    <row r="4" spans="1:41">
      <c r="A4" s="40">
        <v>1</v>
      </c>
      <c r="B4" s="9">
        <v>2</v>
      </c>
      <c r="C4" s="5">
        <v>3</v>
      </c>
      <c r="D4" s="5">
        <v>4</v>
      </c>
      <c r="E4" s="5">
        <v>5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>
        <v>7</v>
      </c>
      <c r="V4" s="5">
        <v>8</v>
      </c>
    </row>
    <row r="5" spans="1:41">
      <c r="A5" s="13" t="s">
        <v>20</v>
      </c>
      <c r="B5" s="14" t="s">
        <v>21</v>
      </c>
      <c r="C5" s="15" t="s">
        <v>22</v>
      </c>
      <c r="D5" s="15" t="s">
        <v>22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41">
      <c r="A6" s="13" t="s">
        <v>23</v>
      </c>
      <c r="B6" s="14" t="s">
        <v>24</v>
      </c>
      <c r="C6" s="15" t="s">
        <v>22</v>
      </c>
      <c r="D6" s="15" t="s">
        <v>22</v>
      </c>
      <c r="E6" s="17">
        <f>+E5+E7-E32</f>
        <v>0</v>
      </c>
      <c r="F6" s="17">
        <f>+F5+F7-F32</f>
        <v>0</v>
      </c>
      <c r="G6" s="17">
        <f t="shared" ref="G6:U6" si="0">+G5+G7-G32</f>
        <v>0</v>
      </c>
      <c r="H6" s="17">
        <f t="shared" si="0"/>
        <v>0</v>
      </c>
      <c r="I6" s="17">
        <f t="shared" si="0"/>
        <v>0</v>
      </c>
      <c r="J6" s="17">
        <f t="shared" si="0"/>
        <v>0</v>
      </c>
      <c r="K6" s="17">
        <f t="shared" si="0"/>
        <v>0</v>
      </c>
      <c r="L6" s="17">
        <f t="shared" si="0"/>
        <v>0</v>
      </c>
      <c r="M6" s="17">
        <f t="shared" si="0"/>
        <v>0</v>
      </c>
      <c r="N6" s="17">
        <f t="shared" si="0"/>
        <v>0</v>
      </c>
      <c r="O6" s="17">
        <f t="shared" si="0"/>
        <v>0</v>
      </c>
      <c r="P6" s="17">
        <f t="shared" si="0"/>
        <v>0</v>
      </c>
      <c r="Q6" s="17">
        <f t="shared" si="0"/>
        <v>0</v>
      </c>
      <c r="R6" s="17">
        <f t="shared" si="0"/>
        <v>0</v>
      </c>
      <c r="S6" s="17">
        <f t="shared" si="0"/>
        <v>0</v>
      </c>
      <c r="T6" s="17">
        <f t="shared" si="0"/>
        <v>0</v>
      </c>
      <c r="U6" s="17">
        <f t="shared" si="0"/>
        <v>0</v>
      </c>
      <c r="V6" s="17"/>
    </row>
    <row r="7" spans="1:41">
      <c r="A7" s="19" t="s">
        <v>25</v>
      </c>
      <c r="B7" s="20" t="s">
        <v>31</v>
      </c>
      <c r="C7" s="21"/>
      <c r="D7" s="22"/>
      <c r="E7" s="23">
        <f>+E8+E10+E14+E17+E18+E26</f>
        <v>0</v>
      </c>
      <c r="F7" s="23">
        <f>+F8+F10+F14+F17+F18+F26</f>
        <v>0</v>
      </c>
      <c r="G7" s="23">
        <f t="shared" ref="G7:U7" si="1">+G8+G10+G14+G17+G18+G26</f>
        <v>0</v>
      </c>
      <c r="H7" s="23">
        <f t="shared" si="1"/>
        <v>0</v>
      </c>
      <c r="I7" s="23">
        <f t="shared" si="1"/>
        <v>0</v>
      </c>
      <c r="J7" s="23">
        <f t="shared" si="1"/>
        <v>0</v>
      </c>
      <c r="K7" s="23">
        <f t="shared" si="1"/>
        <v>0</v>
      </c>
      <c r="L7" s="23">
        <f t="shared" si="1"/>
        <v>0</v>
      </c>
      <c r="M7" s="23">
        <f t="shared" si="1"/>
        <v>0</v>
      </c>
      <c r="N7" s="23">
        <f t="shared" si="1"/>
        <v>0</v>
      </c>
      <c r="O7" s="23">
        <f t="shared" si="1"/>
        <v>0</v>
      </c>
      <c r="P7" s="23">
        <f t="shared" si="1"/>
        <v>0</v>
      </c>
      <c r="Q7" s="23">
        <f t="shared" si="1"/>
        <v>0</v>
      </c>
      <c r="R7" s="23">
        <f t="shared" si="1"/>
        <v>0</v>
      </c>
      <c r="S7" s="23">
        <f t="shared" si="1"/>
        <v>0</v>
      </c>
      <c r="T7" s="23">
        <f t="shared" si="1"/>
        <v>0</v>
      </c>
      <c r="U7" s="23">
        <f t="shared" si="1"/>
        <v>0</v>
      </c>
      <c r="V7" s="23">
        <f>+V8+V10+V14+V17+V18+V26</f>
        <v>0</v>
      </c>
    </row>
    <row r="8" spans="1:41" ht="30">
      <c r="A8" s="6" t="s">
        <v>32</v>
      </c>
      <c r="B8" s="9" t="s">
        <v>33</v>
      </c>
      <c r="C8" s="5">
        <v>120</v>
      </c>
      <c r="D8" s="7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41">
      <c r="A9" s="6" t="s">
        <v>26</v>
      </c>
      <c r="B9" s="9" t="s">
        <v>34</v>
      </c>
      <c r="C9" s="5"/>
      <c r="D9" s="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41">
      <c r="A10" s="25" t="s">
        <v>27</v>
      </c>
      <c r="B10" s="14" t="s">
        <v>35</v>
      </c>
      <c r="C10" s="15">
        <v>130</v>
      </c>
      <c r="D10" s="17"/>
      <c r="E10" s="17">
        <f>+E11+E12</f>
        <v>0</v>
      </c>
      <c r="F10" s="17">
        <f>+F11+F12</f>
        <v>0</v>
      </c>
      <c r="G10" s="17">
        <f t="shared" ref="G10:V10" si="2">+G11+G12</f>
        <v>0</v>
      </c>
      <c r="H10" s="17">
        <f t="shared" si="2"/>
        <v>0</v>
      </c>
      <c r="I10" s="17">
        <f t="shared" si="2"/>
        <v>0</v>
      </c>
      <c r="J10" s="17">
        <f t="shared" si="2"/>
        <v>0</v>
      </c>
      <c r="K10" s="17">
        <f t="shared" si="2"/>
        <v>0</v>
      </c>
      <c r="L10" s="17">
        <f t="shared" si="2"/>
        <v>0</v>
      </c>
      <c r="M10" s="17">
        <f t="shared" si="2"/>
        <v>0</v>
      </c>
      <c r="N10" s="17">
        <f t="shared" si="2"/>
        <v>0</v>
      </c>
      <c r="O10" s="17">
        <f t="shared" si="2"/>
        <v>0</v>
      </c>
      <c r="P10" s="17">
        <f t="shared" si="2"/>
        <v>0</v>
      </c>
      <c r="Q10" s="17">
        <f t="shared" si="2"/>
        <v>0</v>
      </c>
      <c r="R10" s="17">
        <f t="shared" si="2"/>
        <v>0</v>
      </c>
      <c r="S10" s="17">
        <f t="shared" si="2"/>
        <v>0</v>
      </c>
      <c r="T10" s="17">
        <f t="shared" si="2"/>
        <v>0</v>
      </c>
      <c r="U10" s="17">
        <f t="shared" si="2"/>
        <v>0</v>
      </c>
      <c r="V10" s="17">
        <f t="shared" si="2"/>
        <v>0</v>
      </c>
    </row>
    <row r="11" spans="1:41" ht="45">
      <c r="A11" s="45" t="s">
        <v>36</v>
      </c>
      <c r="B11" s="9" t="s">
        <v>37</v>
      </c>
      <c r="C11" s="5">
        <v>130</v>
      </c>
      <c r="D11" s="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41" ht="30">
      <c r="A12" s="8" t="s">
        <v>28</v>
      </c>
      <c r="B12" s="9" t="s">
        <v>38</v>
      </c>
      <c r="C12" s="5">
        <v>130</v>
      </c>
      <c r="D12" s="7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41">
      <c r="A13" s="8" t="s">
        <v>247</v>
      </c>
      <c r="B13" s="9" t="s">
        <v>236</v>
      </c>
      <c r="C13" s="5">
        <v>130</v>
      </c>
      <c r="D13" s="7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41">
      <c r="A14" s="13" t="s">
        <v>29</v>
      </c>
      <c r="B14" s="14" t="s">
        <v>39</v>
      </c>
      <c r="C14" s="15">
        <v>140</v>
      </c>
      <c r="D14" s="16"/>
      <c r="E14" s="17">
        <f>+E15+E16</f>
        <v>0</v>
      </c>
      <c r="F14" s="17">
        <f>+F15+F16</f>
        <v>0</v>
      </c>
      <c r="G14" s="17">
        <f t="shared" ref="G14:V14" si="3">+G15+G16</f>
        <v>0</v>
      </c>
      <c r="H14" s="17">
        <f t="shared" si="3"/>
        <v>0</v>
      </c>
      <c r="I14" s="17">
        <f t="shared" si="3"/>
        <v>0</v>
      </c>
      <c r="J14" s="17">
        <f t="shared" si="3"/>
        <v>0</v>
      </c>
      <c r="K14" s="17">
        <f t="shared" si="3"/>
        <v>0</v>
      </c>
      <c r="L14" s="17">
        <f t="shared" si="3"/>
        <v>0</v>
      </c>
      <c r="M14" s="17">
        <f t="shared" si="3"/>
        <v>0</v>
      </c>
      <c r="N14" s="17">
        <f t="shared" si="3"/>
        <v>0</v>
      </c>
      <c r="O14" s="17">
        <f t="shared" si="3"/>
        <v>0</v>
      </c>
      <c r="P14" s="17">
        <f t="shared" si="3"/>
        <v>0</v>
      </c>
      <c r="Q14" s="17">
        <f t="shared" si="3"/>
        <v>0</v>
      </c>
      <c r="R14" s="17">
        <f t="shared" si="3"/>
        <v>0</v>
      </c>
      <c r="S14" s="17">
        <f t="shared" si="3"/>
        <v>0</v>
      </c>
      <c r="T14" s="17">
        <f t="shared" si="3"/>
        <v>0</v>
      </c>
      <c r="U14" s="17">
        <f t="shared" si="3"/>
        <v>0</v>
      </c>
      <c r="V14" s="17">
        <f t="shared" si="3"/>
        <v>0</v>
      </c>
    </row>
    <row r="15" spans="1:41">
      <c r="A15" s="8" t="s">
        <v>26</v>
      </c>
      <c r="B15" s="9" t="s">
        <v>40</v>
      </c>
      <c r="C15" s="5">
        <v>140</v>
      </c>
      <c r="D15" s="7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spans="1:41">
      <c r="A16" s="6"/>
      <c r="B16" s="9"/>
      <c r="C16" s="5"/>
      <c r="D16" s="7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spans="1:22">
      <c r="A17" s="13" t="s">
        <v>30</v>
      </c>
      <c r="B17" s="14" t="s">
        <v>41</v>
      </c>
      <c r="C17" s="15">
        <v>150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>
      <c r="A18" s="6" t="s">
        <v>26</v>
      </c>
      <c r="B18" s="9"/>
      <c r="C18" s="5"/>
      <c r="D18" s="7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spans="1:22">
      <c r="A19" s="13" t="s">
        <v>42</v>
      </c>
      <c r="B19" s="14" t="s">
        <v>43</v>
      </c>
      <c r="C19" s="15">
        <v>180</v>
      </c>
      <c r="D19" s="16"/>
      <c r="E19" s="17">
        <f>+E20+E24</f>
        <v>0</v>
      </c>
      <c r="F19" s="17">
        <f>+F20+F24</f>
        <v>0</v>
      </c>
      <c r="G19" s="17">
        <f t="shared" ref="G19:V19" si="4">+G20+G24</f>
        <v>0</v>
      </c>
      <c r="H19" s="17">
        <f t="shared" si="4"/>
        <v>0</v>
      </c>
      <c r="I19" s="17">
        <f t="shared" si="4"/>
        <v>0</v>
      </c>
      <c r="J19" s="17">
        <f t="shared" si="4"/>
        <v>0</v>
      </c>
      <c r="K19" s="17">
        <f t="shared" si="4"/>
        <v>0</v>
      </c>
      <c r="L19" s="17">
        <f t="shared" si="4"/>
        <v>0</v>
      </c>
      <c r="M19" s="17">
        <f t="shared" si="4"/>
        <v>0</v>
      </c>
      <c r="N19" s="17">
        <f t="shared" si="4"/>
        <v>0</v>
      </c>
      <c r="O19" s="17">
        <f t="shared" si="4"/>
        <v>0</v>
      </c>
      <c r="P19" s="17">
        <f t="shared" si="4"/>
        <v>0</v>
      </c>
      <c r="Q19" s="17">
        <f t="shared" si="4"/>
        <v>0</v>
      </c>
      <c r="R19" s="17">
        <f t="shared" si="4"/>
        <v>0</v>
      </c>
      <c r="S19" s="17">
        <f t="shared" si="4"/>
        <v>0</v>
      </c>
      <c r="T19" s="17">
        <f t="shared" si="4"/>
        <v>0</v>
      </c>
      <c r="U19" s="17">
        <f t="shared" si="4"/>
        <v>0</v>
      </c>
      <c r="V19" s="17">
        <f t="shared" si="4"/>
        <v>0</v>
      </c>
    </row>
    <row r="20" spans="1:22" ht="30">
      <c r="A20" s="8" t="s">
        <v>52</v>
      </c>
      <c r="B20" s="9" t="s">
        <v>44</v>
      </c>
      <c r="C20" s="5">
        <v>180</v>
      </c>
      <c r="D20" s="7"/>
      <c r="E20" s="11">
        <f>+E21+E22+E23</f>
        <v>0</v>
      </c>
      <c r="F20" s="11">
        <f>+F21+F22+F23</f>
        <v>0</v>
      </c>
      <c r="G20" s="11">
        <f t="shared" ref="G20:V20" si="5">+G21+G22+G23</f>
        <v>0</v>
      </c>
      <c r="H20" s="11">
        <f t="shared" si="5"/>
        <v>0</v>
      </c>
      <c r="I20" s="11">
        <f t="shared" si="5"/>
        <v>0</v>
      </c>
      <c r="J20" s="11">
        <f t="shared" si="5"/>
        <v>0</v>
      </c>
      <c r="K20" s="11">
        <f t="shared" si="5"/>
        <v>0</v>
      </c>
      <c r="L20" s="11">
        <f t="shared" si="5"/>
        <v>0</v>
      </c>
      <c r="M20" s="11">
        <f t="shared" si="5"/>
        <v>0</v>
      </c>
      <c r="N20" s="11">
        <f t="shared" si="5"/>
        <v>0</v>
      </c>
      <c r="O20" s="11">
        <f t="shared" si="5"/>
        <v>0</v>
      </c>
      <c r="P20" s="11">
        <f t="shared" si="5"/>
        <v>0</v>
      </c>
      <c r="Q20" s="11">
        <f t="shared" si="5"/>
        <v>0</v>
      </c>
      <c r="R20" s="11">
        <f t="shared" si="5"/>
        <v>0</v>
      </c>
      <c r="S20" s="11">
        <f t="shared" si="5"/>
        <v>0</v>
      </c>
      <c r="T20" s="11">
        <f t="shared" si="5"/>
        <v>0</v>
      </c>
      <c r="U20" s="11">
        <f t="shared" si="5"/>
        <v>0</v>
      </c>
      <c r="V20" s="11">
        <f t="shared" si="5"/>
        <v>0</v>
      </c>
    </row>
    <row r="21" spans="1:22">
      <c r="A21" s="8" t="s">
        <v>26</v>
      </c>
      <c r="B21" s="9" t="s">
        <v>53</v>
      </c>
      <c r="C21" s="5">
        <v>180</v>
      </c>
      <c r="D21" s="7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spans="1:22">
      <c r="A22" s="8"/>
      <c r="B22" s="9" t="s">
        <v>54</v>
      </c>
      <c r="C22" s="5">
        <v>180</v>
      </c>
      <c r="D22" s="7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>
      <c r="A23" s="8"/>
      <c r="B23" s="9" t="s">
        <v>55</v>
      </c>
      <c r="C23" s="5">
        <v>180</v>
      </c>
      <c r="D23" s="7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spans="1:22">
      <c r="A24" s="8" t="s">
        <v>45</v>
      </c>
      <c r="B24" s="9" t="s">
        <v>46</v>
      </c>
      <c r="C24" s="5">
        <v>180</v>
      </c>
      <c r="D24" s="7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</row>
    <row r="25" spans="1:22">
      <c r="A25" s="8" t="s">
        <v>246</v>
      </c>
      <c r="B25" s="9" t="s">
        <v>244</v>
      </c>
      <c r="C25" s="5">
        <v>180</v>
      </c>
      <c r="D25" s="7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  <row r="26" spans="1:22" ht="29.25">
      <c r="A26" s="13" t="s">
        <v>47</v>
      </c>
      <c r="B26" s="14" t="s">
        <v>48</v>
      </c>
      <c r="C26" s="15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>
      <c r="A27" s="6" t="s">
        <v>26</v>
      </c>
      <c r="B27" s="9"/>
      <c r="C27" s="5"/>
      <c r="D27" s="7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>
      <c r="A28" s="6"/>
      <c r="B28" s="9"/>
      <c r="C28" s="5"/>
      <c r="D28" s="7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>
      <c r="A29" s="6" t="s">
        <v>49</v>
      </c>
      <c r="B29" s="9" t="s">
        <v>50</v>
      </c>
      <c r="C29" s="5" t="s">
        <v>22</v>
      </c>
      <c r="D29" s="7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0" customHeight="1">
      <c r="A30" s="6" t="s">
        <v>229</v>
      </c>
      <c r="B30" s="9" t="s">
        <v>51</v>
      </c>
      <c r="C30" s="5">
        <v>510</v>
      </c>
      <c r="D30" s="7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2" t="s">
        <v>22</v>
      </c>
    </row>
    <row r="31" spans="1:22">
      <c r="A31" s="6"/>
      <c r="B31" s="9"/>
      <c r="C31" s="5"/>
      <c r="D31" s="7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2" t="s">
        <v>22</v>
      </c>
    </row>
    <row r="32" spans="1:22">
      <c r="A32" s="19" t="s">
        <v>56</v>
      </c>
      <c r="B32" s="20" t="s">
        <v>59</v>
      </c>
      <c r="C32" s="21" t="s">
        <v>22</v>
      </c>
      <c r="D32" s="22"/>
      <c r="E32" s="23">
        <f>+E33+E45+E52+E56+E60+E62+E76+E80</f>
        <v>0</v>
      </c>
      <c r="F32" s="23">
        <f>+F33+F45+F52+F56+F60+F62+F76+F80</f>
        <v>0</v>
      </c>
      <c r="G32" s="23">
        <f t="shared" ref="G32:U32" si="6">+G33+G45+G52+G56+G60+G62+G76+G80</f>
        <v>0</v>
      </c>
      <c r="H32" s="23">
        <f t="shared" si="6"/>
        <v>0</v>
      </c>
      <c r="I32" s="23">
        <f t="shared" si="6"/>
        <v>0</v>
      </c>
      <c r="J32" s="23">
        <f t="shared" si="6"/>
        <v>0</v>
      </c>
      <c r="K32" s="23">
        <f t="shared" si="6"/>
        <v>0</v>
      </c>
      <c r="L32" s="23">
        <f t="shared" si="6"/>
        <v>0</v>
      </c>
      <c r="M32" s="23">
        <f t="shared" si="6"/>
        <v>0</v>
      </c>
      <c r="N32" s="23">
        <f t="shared" si="6"/>
        <v>0</v>
      </c>
      <c r="O32" s="23">
        <f t="shared" si="6"/>
        <v>0</v>
      </c>
      <c r="P32" s="23">
        <f t="shared" si="6"/>
        <v>0</v>
      </c>
      <c r="Q32" s="23">
        <f t="shared" si="6"/>
        <v>0</v>
      </c>
      <c r="R32" s="23">
        <f t="shared" si="6"/>
        <v>0</v>
      </c>
      <c r="S32" s="23">
        <f t="shared" si="6"/>
        <v>0</v>
      </c>
      <c r="T32" s="23">
        <f t="shared" si="6"/>
        <v>0</v>
      </c>
      <c r="U32" s="23">
        <f t="shared" si="6"/>
        <v>0</v>
      </c>
      <c r="V32" s="24" t="s">
        <v>22</v>
      </c>
    </row>
    <row r="33" spans="1:22" ht="29.25">
      <c r="A33" s="13" t="s">
        <v>57</v>
      </c>
      <c r="B33" s="14" t="s">
        <v>60</v>
      </c>
      <c r="C33" s="15" t="s">
        <v>22</v>
      </c>
      <c r="D33" s="16"/>
      <c r="E33" s="17">
        <f>+E34+E37+E40+E41+E42</f>
        <v>0</v>
      </c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8" t="s">
        <v>22</v>
      </c>
    </row>
    <row r="34" spans="1:22" ht="30">
      <c r="A34" s="8" t="s">
        <v>58</v>
      </c>
      <c r="B34" s="9" t="s">
        <v>61</v>
      </c>
      <c r="C34" s="5">
        <v>111</v>
      </c>
      <c r="D34" s="7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2" t="s">
        <v>22</v>
      </c>
    </row>
    <row r="35" spans="1:22">
      <c r="A35" s="8" t="s">
        <v>62</v>
      </c>
      <c r="B35" s="9" t="s">
        <v>63</v>
      </c>
      <c r="C35" s="5">
        <v>112</v>
      </c>
      <c r="D35" s="7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2" t="s">
        <v>22</v>
      </c>
    </row>
    <row r="36" spans="1:22">
      <c r="A36" s="8" t="s">
        <v>65</v>
      </c>
      <c r="B36" s="9" t="s">
        <v>64</v>
      </c>
      <c r="C36" s="5">
        <v>113</v>
      </c>
      <c r="D36" s="7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2" t="s">
        <v>22</v>
      </c>
    </row>
    <row r="37" spans="1:22">
      <c r="A37" s="8" t="s">
        <v>66</v>
      </c>
      <c r="B37" s="9" t="s">
        <v>67</v>
      </c>
      <c r="C37" s="5">
        <v>119</v>
      </c>
      <c r="D37" s="7"/>
      <c r="E37" s="11">
        <f>+E38+E39</f>
        <v>0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2" t="s">
        <v>22</v>
      </c>
    </row>
    <row r="38" spans="1:22" ht="30">
      <c r="A38" s="8" t="s">
        <v>69</v>
      </c>
      <c r="B38" s="9" t="s">
        <v>68</v>
      </c>
      <c r="C38" s="5">
        <v>119</v>
      </c>
      <c r="D38" s="7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2" t="s">
        <v>22</v>
      </c>
    </row>
    <row r="39" spans="1:22">
      <c r="A39" s="8" t="s">
        <v>70</v>
      </c>
      <c r="B39" s="9" t="s">
        <v>72</v>
      </c>
      <c r="C39" s="5">
        <v>119</v>
      </c>
      <c r="D39" s="7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2" t="s">
        <v>22</v>
      </c>
    </row>
    <row r="40" spans="1:22">
      <c r="A40" s="6" t="s">
        <v>71</v>
      </c>
      <c r="B40" s="9" t="s">
        <v>73</v>
      </c>
      <c r="C40" s="5">
        <v>131</v>
      </c>
      <c r="D40" s="7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2" t="s">
        <v>22</v>
      </c>
    </row>
    <row r="41" spans="1:22">
      <c r="A41" s="6" t="s">
        <v>75</v>
      </c>
      <c r="B41" s="9" t="s">
        <v>74</v>
      </c>
      <c r="C41" s="5">
        <v>134</v>
      </c>
      <c r="D41" s="7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2" t="s">
        <v>22</v>
      </c>
    </row>
    <row r="42" spans="1:22">
      <c r="A42" s="6" t="s">
        <v>76</v>
      </c>
      <c r="B42" s="9" t="s">
        <v>77</v>
      </c>
      <c r="C42" s="5">
        <v>139</v>
      </c>
      <c r="D42" s="7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2" t="s">
        <v>22</v>
      </c>
    </row>
    <row r="43" spans="1:22" ht="30">
      <c r="A43" s="8" t="s">
        <v>79</v>
      </c>
      <c r="B43" s="9" t="s">
        <v>78</v>
      </c>
      <c r="C43" s="5">
        <v>139</v>
      </c>
      <c r="D43" s="7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2" t="s">
        <v>22</v>
      </c>
    </row>
    <row r="44" spans="1:22">
      <c r="A44" s="8" t="s">
        <v>80</v>
      </c>
      <c r="B44" s="9" t="s">
        <v>81</v>
      </c>
      <c r="C44" s="5">
        <v>139</v>
      </c>
      <c r="D44" s="7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2" t="s">
        <v>22</v>
      </c>
    </row>
    <row r="45" spans="1:22">
      <c r="A45" s="13" t="s">
        <v>83</v>
      </c>
      <c r="B45" s="14" t="s">
        <v>82</v>
      </c>
      <c r="C45" s="15">
        <v>300</v>
      </c>
      <c r="D45" s="16"/>
      <c r="E45" s="17">
        <f>+E46+E47</f>
        <v>0</v>
      </c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8" t="s">
        <v>22</v>
      </c>
    </row>
    <row r="46" spans="1:22" ht="30">
      <c r="A46" s="8" t="s">
        <v>84</v>
      </c>
      <c r="B46" s="9" t="s">
        <v>85</v>
      </c>
      <c r="C46" s="5">
        <v>300</v>
      </c>
      <c r="D46" s="7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2" t="s">
        <v>22</v>
      </c>
    </row>
    <row r="47" spans="1:22" ht="30">
      <c r="A47" s="8" t="s">
        <v>114</v>
      </c>
      <c r="B47" s="9" t="s">
        <v>86</v>
      </c>
      <c r="C47" s="5">
        <v>321</v>
      </c>
      <c r="D47" s="7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2" t="s">
        <v>22</v>
      </c>
    </row>
    <row r="48" spans="1:22">
      <c r="A48" s="8"/>
      <c r="B48" s="9"/>
      <c r="C48" s="5"/>
      <c r="D48" s="7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</row>
    <row r="49" spans="1:22">
      <c r="A49" s="8" t="s">
        <v>87</v>
      </c>
      <c r="B49" s="9" t="s">
        <v>88</v>
      </c>
      <c r="C49" s="5">
        <v>340</v>
      </c>
      <c r="D49" s="7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2" t="s">
        <v>22</v>
      </c>
    </row>
    <row r="50" spans="1:22" ht="30" customHeight="1">
      <c r="A50" s="8" t="s">
        <v>90</v>
      </c>
      <c r="B50" s="9" t="s">
        <v>89</v>
      </c>
      <c r="C50" s="5">
        <v>350</v>
      </c>
      <c r="D50" s="7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2" t="s">
        <v>22</v>
      </c>
    </row>
    <row r="51" spans="1:22">
      <c r="A51" s="8" t="s">
        <v>91</v>
      </c>
      <c r="B51" s="9" t="s">
        <v>92</v>
      </c>
      <c r="C51" s="5">
        <v>360</v>
      </c>
      <c r="D51" s="7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2" t="s">
        <v>22</v>
      </c>
    </row>
    <row r="52" spans="1:22">
      <c r="A52" s="13" t="s">
        <v>94</v>
      </c>
      <c r="B52" s="14" t="s">
        <v>93</v>
      </c>
      <c r="C52" s="15">
        <v>850</v>
      </c>
      <c r="D52" s="16"/>
      <c r="E52" s="17">
        <f>+E53+E54+E55</f>
        <v>0</v>
      </c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8" t="s">
        <v>22</v>
      </c>
    </row>
    <row r="53" spans="1:22" ht="30">
      <c r="A53" s="8" t="s">
        <v>95</v>
      </c>
      <c r="B53" s="9" t="s">
        <v>96</v>
      </c>
      <c r="C53" s="5">
        <v>851</v>
      </c>
      <c r="D53" s="7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2" t="s">
        <v>22</v>
      </c>
    </row>
    <row r="54" spans="1:22">
      <c r="A54" s="8" t="s">
        <v>98</v>
      </c>
      <c r="B54" s="9" t="s">
        <v>97</v>
      </c>
      <c r="C54" s="5">
        <v>852</v>
      </c>
      <c r="D54" s="7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2" t="s">
        <v>22</v>
      </c>
    </row>
    <row r="55" spans="1:22">
      <c r="A55" s="8" t="s">
        <v>99</v>
      </c>
      <c r="B55" s="9" t="s">
        <v>100</v>
      </c>
      <c r="C55" s="5">
        <v>853</v>
      </c>
      <c r="D55" s="7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2" t="s">
        <v>22</v>
      </c>
    </row>
    <row r="56" spans="1:22">
      <c r="A56" s="13" t="s">
        <v>102</v>
      </c>
      <c r="B56" s="14" t="s">
        <v>101</v>
      </c>
      <c r="C56" s="15" t="s">
        <v>22</v>
      </c>
      <c r="D56" s="16"/>
      <c r="E56" s="17">
        <f>+E57+E58+E59</f>
        <v>0</v>
      </c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8" t="s">
        <v>22</v>
      </c>
    </row>
    <row r="57" spans="1:22" ht="30">
      <c r="A57" s="8" t="s">
        <v>103</v>
      </c>
      <c r="B57" s="9" t="s">
        <v>104</v>
      </c>
      <c r="C57" s="5">
        <v>810</v>
      </c>
      <c r="D57" s="7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2" t="s">
        <v>22</v>
      </c>
    </row>
    <row r="58" spans="1:22">
      <c r="A58" s="8" t="s">
        <v>106</v>
      </c>
      <c r="B58" s="9" t="s">
        <v>105</v>
      </c>
      <c r="C58" s="5">
        <v>862</v>
      </c>
      <c r="D58" s="7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2" t="s">
        <v>22</v>
      </c>
    </row>
    <row r="59" spans="1:22">
      <c r="A59" s="8" t="s">
        <v>107</v>
      </c>
      <c r="B59" s="9" t="s">
        <v>108</v>
      </c>
      <c r="C59" s="5">
        <v>863</v>
      </c>
      <c r="D59" s="7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2" t="s">
        <v>22</v>
      </c>
    </row>
    <row r="60" spans="1:22">
      <c r="A60" s="13" t="s">
        <v>110</v>
      </c>
      <c r="B60" s="14" t="s">
        <v>111</v>
      </c>
      <c r="C60" s="15" t="s">
        <v>22</v>
      </c>
      <c r="D60" s="16"/>
      <c r="E60" s="17">
        <f>+E61</f>
        <v>0</v>
      </c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8" t="s">
        <v>22</v>
      </c>
    </row>
    <row r="61" spans="1:22" ht="30">
      <c r="A61" s="8" t="s">
        <v>113</v>
      </c>
      <c r="B61" s="9" t="s">
        <v>112</v>
      </c>
      <c r="C61" s="5">
        <v>831</v>
      </c>
      <c r="D61" s="7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2" t="s">
        <v>22</v>
      </c>
    </row>
    <row r="62" spans="1:22">
      <c r="A62" s="13" t="s">
        <v>115</v>
      </c>
      <c r="B62" s="14" t="s">
        <v>109</v>
      </c>
      <c r="C62" s="15" t="s">
        <v>22</v>
      </c>
      <c r="D62" s="16"/>
      <c r="E62" s="17">
        <f>+E63+E64+E65+E66+E73+E67</f>
        <v>0</v>
      </c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:22" ht="30">
      <c r="A63" s="8" t="s">
        <v>117</v>
      </c>
      <c r="B63" s="9" t="s">
        <v>116</v>
      </c>
      <c r="C63" s="5">
        <v>241</v>
      </c>
      <c r="D63" s="7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</row>
    <row r="64" spans="1:22">
      <c r="A64" s="8" t="s">
        <v>118</v>
      </c>
      <c r="B64" s="9" t="s">
        <v>119</v>
      </c>
      <c r="C64" s="5">
        <v>242</v>
      </c>
      <c r="D64" s="7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</row>
    <row r="65" spans="1:22">
      <c r="A65" s="8" t="s">
        <v>121</v>
      </c>
      <c r="B65" s="9" t="s">
        <v>120</v>
      </c>
      <c r="C65" s="5">
        <v>243</v>
      </c>
      <c r="D65" s="7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</row>
    <row r="66" spans="1:22">
      <c r="A66" s="8" t="s">
        <v>122</v>
      </c>
      <c r="B66" s="9" t="s">
        <v>123</v>
      </c>
      <c r="C66" s="5">
        <v>244</v>
      </c>
      <c r="D66" s="7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</row>
    <row r="67" spans="1:22" ht="30">
      <c r="A67" s="26" t="s">
        <v>147</v>
      </c>
      <c r="B67" s="9" t="s">
        <v>148</v>
      </c>
      <c r="C67" s="5">
        <v>244</v>
      </c>
      <c r="D67" s="7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</row>
    <row r="68" spans="1:22">
      <c r="A68" s="27" t="s">
        <v>141</v>
      </c>
      <c r="B68" s="9"/>
      <c r="C68" s="5"/>
      <c r="D68" s="7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</row>
    <row r="69" spans="1:22">
      <c r="A69" s="28" t="s">
        <v>143</v>
      </c>
      <c r="B69" s="9" t="s">
        <v>149</v>
      </c>
      <c r="C69" s="5">
        <v>244</v>
      </c>
      <c r="D69" s="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</row>
    <row r="70" spans="1:22">
      <c r="A70" s="28" t="s">
        <v>144</v>
      </c>
      <c r="B70" s="9" t="s">
        <v>150</v>
      </c>
      <c r="C70" s="5">
        <v>244</v>
      </c>
      <c r="D70" s="7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</row>
    <row r="71" spans="1:22">
      <c r="A71" s="28" t="s">
        <v>145</v>
      </c>
      <c r="B71" s="9" t="s">
        <v>151</v>
      </c>
      <c r="C71" s="5">
        <v>244</v>
      </c>
      <c r="D71" s="7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</row>
    <row r="72" spans="1:22">
      <c r="A72" s="29" t="s">
        <v>146</v>
      </c>
      <c r="B72" s="9"/>
      <c r="C72" s="5"/>
      <c r="D72" s="7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</row>
    <row r="73" spans="1:22">
      <c r="A73" s="6" t="s">
        <v>140</v>
      </c>
      <c r="B73" s="9" t="s">
        <v>142</v>
      </c>
      <c r="C73" s="5">
        <v>400</v>
      </c>
      <c r="D73" s="7"/>
      <c r="E73" s="11">
        <f>+E74+E75</f>
        <v>0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</row>
    <row r="74" spans="1:22" ht="30">
      <c r="A74" s="8" t="s">
        <v>126</v>
      </c>
      <c r="B74" s="9" t="s">
        <v>124</v>
      </c>
      <c r="C74" s="5">
        <v>406</v>
      </c>
      <c r="D74" s="7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>
      <c r="A75" s="8" t="s">
        <v>127</v>
      </c>
      <c r="B75" s="9" t="s">
        <v>125</v>
      </c>
      <c r="C75" s="5">
        <v>407</v>
      </c>
      <c r="D75" s="7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>
      <c r="A76" s="13" t="s">
        <v>128</v>
      </c>
      <c r="B76" s="14" t="s">
        <v>129</v>
      </c>
      <c r="C76" s="15">
        <v>100</v>
      </c>
      <c r="D76" s="16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8" t="s">
        <v>22</v>
      </c>
    </row>
    <row r="77" spans="1:22" ht="30">
      <c r="A77" s="8" t="s">
        <v>131</v>
      </c>
      <c r="B77" s="9" t="s">
        <v>130</v>
      </c>
      <c r="C77" s="5"/>
      <c r="D77" s="7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2" t="s">
        <v>22</v>
      </c>
    </row>
    <row r="78" spans="1:22">
      <c r="A78" s="8" t="s">
        <v>132</v>
      </c>
      <c r="B78" s="9" t="s">
        <v>133</v>
      </c>
      <c r="C78" s="5"/>
      <c r="D78" s="7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2" t="s">
        <v>22</v>
      </c>
    </row>
    <row r="79" spans="1:22">
      <c r="A79" s="8" t="s">
        <v>135</v>
      </c>
      <c r="B79" s="9" t="s">
        <v>134</v>
      </c>
      <c r="C79" s="5"/>
      <c r="D79" s="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2" t="s">
        <v>22</v>
      </c>
    </row>
    <row r="80" spans="1:22">
      <c r="A80" s="13" t="s">
        <v>136</v>
      </c>
      <c r="B80" s="14" t="s">
        <v>137</v>
      </c>
      <c r="C80" s="15" t="s">
        <v>22</v>
      </c>
      <c r="D80" s="16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8" t="s">
        <v>22</v>
      </c>
    </row>
    <row r="81" spans="1:22" ht="30">
      <c r="A81" s="8" t="s">
        <v>139</v>
      </c>
      <c r="B81" s="9" t="s">
        <v>138</v>
      </c>
      <c r="C81" s="5">
        <v>610</v>
      </c>
      <c r="D81" s="7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2" t="s">
        <v>22</v>
      </c>
    </row>
  </sheetData>
  <mergeCells count="17">
    <mergeCell ref="W2:W3"/>
    <mergeCell ref="A1:V1"/>
    <mergeCell ref="A2:A3"/>
    <mergeCell ref="B2:B3"/>
    <mergeCell ref="C2:C3"/>
    <mergeCell ref="D2:D3"/>
    <mergeCell ref="E2:E3"/>
    <mergeCell ref="F2:F3"/>
    <mergeCell ref="G2:K2"/>
    <mergeCell ref="L2:L3"/>
    <mergeCell ref="M2:T2"/>
    <mergeCell ref="V2:V3"/>
    <mergeCell ref="X2:X3"/>
    <mergeCell ref="Y2:AC2"/>
    <mergeCell ref="AD2:AD3"/>
    <mergeCell ref="AE2:AE3"/>
    <mergeCell ref="AF2:AO2"/>
  </mergeCells>
  <pageMargins left="0.44" right="0.39370078740157483" top="0.31496062992125984" bottom="0.31496062992125984" header="0.31496062992125984" footer="0.31496062992125984"/>
  <pageSetup paperSize="9" scale="6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1"/>
  <sheetViews>
    <sheetView tabSelected="1" topLeftCell="A19" zoomScale="75" zoomScaleNormal="75" workbookViewId="0">
      <selection activeCell="H43" sqref="H43"/>
    </sheetView>
  </sheetViews>
  <sheetFormatPr defaultRowHeight="15"/>
  <cols>
    <col min="1" max="1" width="9.140625" style="137" customWidth="1"/>
    <col min="2" max="2" width="121.7109375" style="137" customWidth="1"/>
    <col min="3" max="3" width="9.7109375" style="137" customWidth="1"/>
    <col min="4" max="4" width="18" style="137" customWidth="1"/>
    <col min="5" max="8" width="18.140625" style="137" customWidth="1"/>
    <col min="9" max="16384" width="9.140625" style="114"/>
  </cols>
  <sheetData>
    <row r="1" spans="1:8" ht="30" customHeight="1">
      <c r="A1" s="112" t="s">
        <v>182</v>
      </c>
      <c r="B1" s="113"/>
      <c r="C1" s="113"/>
      <c r="D1" s="113"/>
      <c r="E1" s="113"/>
      <c r="F1" s="113"/>
      <c r="G1" s="113"/>
      <c r="H1" s="113"/>
    </row>
    <row r="2" spans="1:8" ht="14.45" customHeight="1">
      <c r="A2" s="115" t="s">
        <v>152</v>
      </c>
      <c r="B2" s="115" t="s">
        <v>13</v>
      </c>
      <c r="C2" s="115" t="s">
        <v>153</v>
      </c>
      <c r="D2" s="115" t="s">
        <v>154</v>
      </c>
      <c r="E2" s="115" t="s">
        <v>19</v>
      </c>
      <c r="F2" s="115"/>
      <c r="G2" s="115"/>
      <c r="H2" s="115"/>
    </row>
    <row r="3" spans="1:8" ht="48" customHeight="1">
      <c r="A3" s="116"/>
      <c r="B3" s="116"/>
      <c r="C3" s="116"/>
      <c r="D3" s="116"/>
      <c r="E3" s="117" t="s">
        <v>253</v>
      </c>
      <c r="F3" s="117" t="s">
        <v>254</v>
      </c>
      <c r="G3" s="117" t="s">
        <v>255</v>
      </c>
      <c r="H3" s="117" t="s">
        <v>18</v>
      </c>
    </row>
    <row r="4" spans="1:8">
      <c r="A4" s="41">
        <v>1</v>
      </c>
      <c r="B4" s="41">
        <v>2</v>
      </c>
      <c r="C4" s="41">
        <v>3</v>
      </c>
      <c r="D4" s="41">
        <v>4</v>
      </c>
      <c r="E4" s="41">
        <v>5</v>
      </c>
      <c r="F4" s="41">
        <v>6</v>
      </c>
      <c r="G4" s="41">
        <v>7</v>
      </c>
      <c r="H4" s="41">
        <v>8</v>
      </c>
    </row>
    <row r="5" spans="1:8">
      <c r="A5" s="78">
        <v>1</v>
      </c>
      <c r="B5" s="118" t="s">
        <v>215</v>
      </c>
      <c r="C5" s="78">
        <v>26000</v>
      </c>
      <c r="D5" s="78" t="s">
        <v>155</v>
      </c>
      <c r="E5" s="119">
        <f>E6+E8+E9+E10</f>
        <v>5663665</v>
      </c>
      <c r="F5" s="119">
        <f t="shared" ref="F5:H5" si="0">F6+F8+F9+F10</f>
        <v>6716276</v>
      </c>
      <c r="G5" s="119">
        <f t="shared" si="0"/>
        <v>5953287</v>
      </c>
      <c r="H5" s="119">
        <f t="shared" si="0"/>
        <v>0</v>
      </c>
    </row>
    <row r="6" spans="1:8">
      <c r="A6" s="120" t="s">
        <v>156</v>
      </c>
      <c r="B6" s="121" t="s">
        <v>26</v>
      </c>
      <c r="C6" s="120">
        <v>26100</v>
      </c>
      <c r="D6" s="120" t="s">
        <v>155</v>
      </c>
      <c r="E6" s="122"/>
      <c r="F6" s="122"/>
      <c r="G6" s="122"/>
      <c r="H6" s="122"/>
    </row>
    <row r="7" spans="1:8" ht="90.75" customHeight="1">
      <c r="A7" s="120"/>
      <c r="B7" s="121" t="s">
        <v>216</v>
      </c>
      <c r="C7" s="120"/>
      <c r="D7" s="120"/>
      <c r="E7" s="122"/>
      <c r="F7" s="122"/>
      <c r="G7" s="122"/>
      <c r="H7" s="122"/>
    </row>
    <row r="8" spans="1:8" ht="33" customHeight="1">
      <c r="A8" s="123" t="s">
        <v>157</v>
      </c>
      <c r="B8" s="121" t="s">
        <v>217</v>
      </c>
      <c r="C8" s="123">
        <v>26200</v>
      </c>
      <c r="D8" s="123" t="s">
        <v>155</v>
      </c>
      <c r="E8" s="124"/>
      <c r="F8" s="124"/>
      <c r="G8" s="124"/>
      <c r="H8" s="124"/>
    </row>
    <row r="9" spans="1:8" ht="33" customHeight="1">
      <c r="A9" s="123" t="s">
        <v>158</v>
      </c>
      <c r="B9" s="121" t="s">
        <v>218</v>
      </c>
      <c r="C9" s="123">
        <v>26300</v>
      </c>
      <c r="D9" s="123" t="s">
        <v>155</v>
      </c>
      <c r="E9" s="124"/>
      <c r="F9" s="124"/>
      <c r="G9" s="124"/>
      <c r="H9" s="124"/>
    </row>
    <row r="10" spans="1:8" ht="33" customHeight="1">
      <c r="A10" s="123" t="s">
        <v>159</v>
      </c>
      <c r="B10" s="121" t="s">
        <v>219</v>
      </c>
      <c r="C10" s="123">
        <v>26400</v>
      </c>
      <c r="D10" s="123" t="s">
        <v>155</v>
      </c>
      <c r="E10" s="124">
        <f>+E11+E19+E23+E24+E28</f>
        <v>5663665</v>
      </c>
      <c r="F10" s="124">
        <f>+F11+F19+F23+F24+F28</f>
        <v>6716276</v>
      </c>
      <c r="G10" s="124">
        <f>+G11+G19+G23+G24+G28</f>
        <v>5953287</v>
      </c>
      <c r="H10" s="124">
        <f>+H11+H19+H23+H24+H28</f>
        <v>0</v>
      </c>
    </row>
    <row r="11" spans="1:8">
      <c r="A11" s="125" t="s">
        <v>230</v>
      </c>
      <c r="B11" s="126" t="s">
        <v>26</v>
      </c>
      <c r="C11" s="98">
        <v>26410</v>
      </c>
      <c r="D11" s="98" t="s">
        <v>155</v>
      </c>
      <c r="E11" s="127">
        <f>+E13+E15</f>
        <v>3175265</v>
      </c>
      <c r="F11" s="127">
        <f t="shared" ref="F11:H11" si="1">+F13+F15</f>
        <v>3327876</v>
      </c>
      <c r="G11" s="127">
        <f t="shared" si="1"/>
        <v>3464887</v>
      </c>
      <c r="H11" s="127">
        <f t="shared" si="1"/>
        <v>0</v>
      </c>
    </row>
    <row r="12" spans="1:8" ht="29.25" customHeight="1">
      <c r="A12" s="125"/>
      <c r="B12" s="126" t="s">
        <v>160</v>
      </c>
      <c r="C12" s="98"/>
      <c r="D12" s="98"/>
      <c r="E12" s="127"/>
      <c r="F12" s="127"/>
      <c r="G12" s="127"/>
      <c r="H12" s="127"/>
    </row>
    <row r="13" spans="1:8">
      <c r="A13" s="128" t="s">
        <v>161</v>
      </c>
      <c r="B13" s="129" t="s">
        <v>26</v>
      </c>
      <c r="C13" s="128">
        <v>26411</v>
      </c>
      <c r="D13" s="128" t="s">
        <v>155</v>
      </c>
      <c r="E13" s="130"/>
      <c r="F13" s="130"/>
      <c r="G13" s="130"/>
      <c r="H13" s="130"/>
    </row>
    <row r="14" spans="1:8">
      <c r="A14" s="128"/>
      <c r="B14" s="131" t="s">
        <v>162</v>
      </c>
      <c r="C14" s="128"/>
      <c r="D14" s="128"/>
      <c r="E14" s="130"/>
      <c r="F14" s="130"/>
      <c r="G14" s="130"/>
      <c r="H14" s="130"/>
    </row>
    <row r="15" spans="1:8">
      <c r="A15" s="41" t="s">
        <v>163</v>
      </c>
      <c r="B15" s="129" t="s">
        <v>177</v>
      </c>
      <c r="C15" s="41">
        <v>26412</v>
      </c>
      <c r="D15" s="41" t="s">
        <v>155</v>
      </c>
      <c r="E15" s="132">
        <f>Разд.1.1!F62</f>
        <v>3175265</v>
      </c>
      <c r="F15" s="132">
        <f>Разд.1.2!F62</f>
        <v>3327876</v>
      </c>
      <c r="G15" s="132">
        <f>Разд.1.3!F62</f>
        <v>3464887</v>
      </c>
      <c r="H15" s="132"/>
    </row>
    <row r="16" spans="1:8">
      <c r="A16" s="128" t="s">
        <v>232</v>
      </c>
      <c r="B16" s="129" t="s">
        <v>26</v>
      </c>
      <c r="C16" s="128">
        <v>26414</v>
      </c>
      <c r="D16" s="128" t="s">
        <v>155</v>
      </c>
      <c r="E16" s="132"/>
      <c r="F16" s="132"/>
      <c r="G16" s="132"/>
      <c r="H16" s="132"/>
    </row>
    <row r="17" spans="1:8">
      <c r="A17" s="128"/>
      <c r="B17" s="131" t="s">
        <v>162</v>
      </c>
      <c r="C17" s="128"/>
      <c r="D17" s="128"/>
      <c r="E17" s="132"/>
      <c r="F17" s="132"/>
      <c r="G17" s="132"/>
      <c r="H17" s="132"/>
    </row>
    <row r="18" spans="1:8">
      <c r="A18" s="41" t="s">
        <v>233</v>
      </c>
      <c r="B18" s="129" t="s">
        <v>177</v>
      </c>
      <c r="C18" s="41">
        <v>26415</v>
      </c>
      <c r="D18" s="41" t="s">
        <v>155</v>
      </c>
      <c r="E18" s="132"/>
      <c r="F18" s="132"/>
      <c r="G18" s="132"/>
      <c r="H18" s="132"/>
    </row>
    <row r="19" spans="1:8" ht="28.5">
      <c r="A19" s="78" t="s">
        <v>164</v>
      </c>
      <c r="B19" s="133" t="s">
        <v>165</v>
      </c>
      <c r="C19" s="78">
        <v>26420</v>
      </c>
      <c r="D19" s="78" t="s">
        <v>155</v>
      </c>
      <c r="E19" s="119">
        <f>+E20+E22</f>
        <v>917400</v>
      </c>
      <c r="F19" s="119">
        <f t="shared" ref="F19:H19" si="2">+F20+F22</f>
        <v>1817400</v>
      </c>
      <c r="G19" s="119">
        <f t="shared" si="2"/>
        <v>917400</v>
      </c>
      <c r="H19" s="119">
        <f t="shared" si="2"/>
        <v>0</v>
      </c>
    </row>
    <row r="20" spans="1:8">
      <c r="A20" s="128" t="s">
        <v>166</v>
      </c>
      <c r="B20" s="129" t="s">
        <v>26</v>
      </c>
      <c r="C20" s="128">
        <v>26421</v>
      </c>
      <c r="D20" s="128" t="s">
        <v>155</v>
      </c>
      <c r="E20" s="130"/>
      <c r="F20" s="130"/>
      <c r="G20" s="130"/>
      <c r="H20" s="130"/>
    </row>
    <row r="21" spans="1:8">
      <c r="A21" s="128"/>
      <c r="B21" s="131" t="s">
        <v>162</v>
      </c>
      <c r="C21" s="128"/>
      <c r="D21" s="128"/>
      <c r="E21" s="130"/>
      <c r="F21" s="130"/>
      <c r="G21" s="130"/>
      <c r="H21" s="130"/>
    </row>
    <row r="22" spans="1:8">
      <c r="A22" s="41" t="s">
        <v>167</v>
      </c>
      <c r="B22" s="129" t="s">
        <v>220</v>
      </c>
      <c r="C22" s="41">
        <v>26422</v>
      </c>
      <c r="D22" s="41" t="s">
        <v>155</v>
      </c>
      <c r="E22" s="132">
        <f>Разд.1.1!G62</f>
        <v>917400</v>
      </c>
      <c r="F22" s="132">
        <f>Разд.1.2!G62+Разд.1.2!H62</f>
        <v>1817400</v>
      </c>
      <c r="G22" s="132">
        <f>Разд.1.3!G62</f>
        <v>917400</v>
      </c>
      <c r="H22" s="132"/>
    </row>
    <row r="23" spans="1:8">
      <c r="A23" s="78" t="s">
        <v>168</v>
      </c>
      <c r="B23" s="133" t="s">
        <v>221</v>
      </c>
      <c r="C23" s="78">
        <v>26430</v>
      </c>
      <c r="D23" s="78" t="s">
        <v>155</v>
      </c>
      <c r="E23" s="119"/>
      <c r="F23" s="119"/>
      <c r="G23" s="119"/>
      <c r="H23" s="119"/>
    </row>
    <row r="24" spans="1:8">
      <c r="A24" s="78" t="s">
        <v>169</v>
      </c>
      <c r="B24" s="126" t="s">
        <v>170</v>
      </c>
      <c r="C24" s="78">
        <v>26440</v>
      </c>
      <c r="D24" s="78" t="s">
        <v>155</v>
      </c>
      <c r="E24" s="119">
        <f>+E25+E27</f>
        <v>0</v>
      </c>
      <c r="F24" s="119">
        <f t="shared" ref="F24:H24" si="3">+F25+F27</f>
        <v>0</v>
      </c>
      <c r="G24" s="119">
        <f t="shared" si="3"/>
        <v>0</v>
      </c>
      <c r="H24" s="119">
        <f t="shared" si="3"/>
        <v>0</v>
      </c>
    </row>
    <row r="25" spans="1:8">
      <c r="A25" s="128" t="s">
        <v>171</v>
      </c>
      <c r="B25" s="129" t="s">
        <v>26</v>
      </c>
      <c r="C25" s="128">
        <v>26441</v>
      </c>
      <c r="D25" s="128" t="s">
        <v>155</v>
      </c>
      <c r="E25" s="130"/>
      <c r="F25" s="130"/>
      <c r="G25" s="130"/>
      <c r="H25" s="130"/>
    </row>
    <row r="26" spans="1:8">
      <c r="A26" s="128"/>
      <c r="B26" s="131" t="s">
        <v>162</v>
      </c>
      <c r="C26" s="128"/>
      <c r="D26" s="128"/>
      <c r="E26" s="130"/>
      <c r="F26" s="130"/>
      <c r="G26" s="130"/>
      <c r="H26" s="130"/>
    </row>
    <row r="27" spans="1:8">
      <c r="A27" s="41" t="s">
        <v>172</v>
      </c>
      <c r="B27" s="129" t="s">
        <v>177</v>
      </c>
      <c r="C27" s="41">
        <v>26442</v>
      </c>
      <c r="D27" s="41" t="s">
        <v>155</v>
      </c>
      <c r="E27" s="132"/>
      <c r="F27" s="132"/>
      <c r="G27" s="132"/>
      <c r="H27" s="132"/>
    </row>
    <row r="28" spans="1:8">
      <c r="A28" s="78" t="s">
        <v>173</v>
      </c>
      <c r="B28" s="126" t="s">
        <v>174</v>
      </c>
      <c r="C28" s="78">
        <v>26450</v>
      </c>
      <c r="D28" s="78" t="s">
        <v>155</v>
      </c>
      <c r="E28" s="119">
        <f>+E29+E31</f>
        <v>1571000</v>
      </c>
      <c r="F28" s="119">
        <f t="shared" ref="F28:H28" si="4">+F29+F31</f>
        <v>1571000</v>
      </c>
      <c r="G28" s="119">
        <f t="shared" si="4"/>
        <v>1571000</v>
      </c>
      <c r="H28" s="119">
        <f t="shared" si="4"/>
        <v>0</v>
      </c>
    </row>
    <row r="29" spans="1:8">
      <c r="A29" s="128" t="s">
        <v>175</v>
      </c>
      <c r="B29" s="129" t="s">
        <v>26</v>
      </c>
      <c r="C29" s="128">
        <v>26451</v>
      </c>
      <c r="D29" s="128" t="s">
        <v>155</v>
      </c>
      <c r="E29" s="130"/>
      <c r="F29" s="130"/>
      <c r="G29" s="130"/>
      <c r="H29" s="130"/>
    </row>
    <row r="30" spans="1:8">
      <c r="A30" s="128"/>
      <c r="B30" s="131" t="s">
        <v>162</v>
      </c>
      <c r="C30" s="128"/>
      <c r="D30" s="128"/>
      <c r="E30" s="130"/>
      <c r="F30" s="130"/>
      <c r="G30" s="130"/>
      <c r="H30" s="130"/>
    </row>
    <row r="31" spans="1:8">
      <c r="A31" s="41" t="s">
        <v>176</v>
      </c>
      <c r="B31" s="131" t="s">
        <v>177</v>
      </c>
      <c r="C31" s="41">
        <v>26452</v>
      </c>
      <c r="D31" s="41" t="s">
        <v>155</v>
      </c>
      <c r="E31" s="132">
        <f>Разд.1.1!N62+Разд.1.1!O62+Разд.1.1!P62</f>
        <v>1571000</v>
      </c>
      <c r="F31" s="132">
        <f>Разд.1.2!N62+Разд.1.2!O62+Разд.1.2!P62</f>
        <v>1571000</v>
      </c>
      <c r="G31" s="132">
        <f>Разд.1.3!N62+Разд.1.3!O62+Разд.1.3!P62</f>
        <v>1571000</v>
      </c>
      <c r="H31" s="132"/>
    </row>
    <row r="32" spans="1:8" ht="30.75" customHeight="1">
      <c r="A32" s="78" t="s">
        <v>178</v>
      </c>
      <c r="B32" s="134" t="s">
        <v>222</v>
      </c>
      <c r="C32" s="78">
        <v>26500</v>
      </c>
      <c r="D32" s="78" t="s">
        <v>155</v>
      </c>
      <c r="E32" s="119">
        <f>+E33</f>
        <v>0</v>
      </c>
      <c r="F32" s="119">
        <f t="shared" ref="F32:H32" si="5">+F33</f>
        <v>0</v>
      </c>
      <c r="G32" s="119">
        <f t="shared" si="5"/>
        <v>0</v>
      </c>
      <c r="H32" s="119">
        <f t="shared" si="5"/>
        <v>0</v>
      </c>
    </row>
    <row r="33" spans="1:8">
      <c r="A33" s="135"/>
      <c r="B33" s="41" t="s">
        <v>179</v>
      </c>
      <c r="C33" s="128">
        <v>26510</v>
      </c>
      <c r="D33" s="135"/>
      <c r="E33" s="130"/>
      <c r="F33" s="130"/>
      <c r="G33" s="130"/>
      <c r="H33" s="130"/>
    </row>
    <row r="34" spans="1:8">
      <c r="A34" s="135"/>
      <c r="B34" s="136"/>
      <c r="C34" s="128"/>
      <c r="D34" s="135"/>
      <c r="E34" s="130"/>
      <c r="F34" s="130"/>
      <c r="G34" s="130"/>
      <c r="H34" s="130"/>
    </row>
    <row r="35" spans="1:8" ht="33" customHeight="1">
      <c r="A35" s="78" t="s">
        <v>180</v>
      </c>
      <c r="B35" s="118" t="s">
        <v>181</v>
      </c>
      <c r="C35" s="78">
        <v>26600</v>
      </c>
      <c r="D35" s="78" t="s">
        <v>155</v>
      </c>
      <c r="E35" s="119">
        <f>+E36</f>
        <v>5663665</v>
      </c>
      <c r="F35" s="119">
        <f t="shared" ref="F35:H35" si="6">+F36</f>
        <v>6716276</v>
      </c>
      <c r="G35" s="119">
        <f t="shared" si="6"/>
        <v>5953287</v>
      </c>
      <c r="H35" s="119">
        <f t="shared" si="6"/>
        <v>0</v>
      </c>
    </row>
    <row r="36" spans="1:8">
      <c r="A36" s="136"/>
      <c r="B36" s="41" t="s">
        <v>179</v>
      </c>
      <c r="C36" s="41">
        <v>26610</v>
      </c>
      <c r="D36" s="136"/>
      <c r="E36" s="132">
        <f>E31+E22+E15</f>
        <v>5663665</v>
      </c>
      <c r="F36" s="132">
        <f t="shared" ref="F36:H36" si="7">F31+F22+F15</f>
        <v>6716276</v>
      </c>
      <c r="G36" s="132">
        <f t="shared" si="7"/>
        <v>5953287</v>
      </c>
      <c r="H36" s="132">
        <f t="shared" si="7"/>
        <v>0</v>
      </c>
    </row>
    <row r="38" spans="1:8">
      <c r="B38" s="138" t="s">
        <v>199</v>
      </c>
      <c r="D38" s="146" t="s">
        <v>272</v>
      </c>
      <c r="F38" s="139"/>
      <c r="H38" s="146" t="s">
        <v>257</v>
      </c>
    </row>
    <row r="39" spans="1:8">
      <c r="B39" s="140" t="s">
        <v>206</v>
      </c>
      <c r="D39" s="141" t="s">
        <v>210</v>
      </c>
      <c r="F39" s="142" t="s">
        <v>207</v>
      </c>
      <c r="G39" s="143" t="s">
        <v>209</v>
      </c>
      <c r="H39" s="143"/>
    </row>
    <row r="41" spans="1:8">
      <c r="B41" s="140" t="s">
        <v>208</v>
      </c>
    </row>
    <row r="42" spans="1:8">
      <c r="B42" s="140"/>
    </row>
    <row r="43" spans="1:8" ht="29.25" customHeight="1">
      <c r="B43" s="140" t="s">
        <v>214</v>
      </c>
      <c r="C43" s="147" t="s">
        <v>274</v>
      </c>
      <c r="D43" s="147"/>
      <c r="F43" s="139" t="s">
        <v>273</v>
      </c>
      <c r="H43" s="148" t="s">
        <v>275</v>
      </c>
    </row>
    <row r="44" spans="1:8">
      <c r="D44" s="141" t="s">
        <v>211</v>
      </c>
      <c r="E44" s="144"/>
      <c r="F44" s="144" t="s">
        <v>212</v>
      </c>
      <c r="G44" s="144"/>
      <c r="H44" s="142" t="s">
        <v>213</v>
      </c>
    </row>
    <row r="45" spans="1:8">
      <c r="B45" s="140"/>
    </row>
    <row r="46" spans="1:8" ht="14.45" hidden="1" customHeight="1">
      <c r="B46" s="140" t="s">
        <v>200</v>
      </c>
    </row>
    <row r="47" spans="1:8" hidden="1">
      <c r="B47" s="140" t="s">
        <v>201</v>
      </c>
    </row>
    <row r="48" spans="1:8" hidden="1">
      <c r="B48" s="140" t="s">
        <v>202</v>
      </c>
    </row>
    <row r="49" spans="2:2" hidden="1">
      <c r="B49" s="140" t="s">
        <v>203</v>
      </c>
    </row>
    <row r="50" spans="2:2" hidden="1">
      <c r="B50" s="140" t="s">
        <v>204</v>
      </c>
    </row>
    <row r="51" spans="2:2" hidden="1">
      <c r="B51" s="140" t="s">
        <v>205</v>
      </c>
    </row>
  </sheetData>
  <mergeCells count="60">
    <mergeCell ref="C43:D43"/>
    <mergeCell ref="H13:H14"/>
    <mergeCell ref="A2:A3"/>
    <mergeCell ref="B2:B3"/>
    <mergeCell ref="C2:C3"/>
    <mergeCell ref="D2:D3"/>
    <mergeCell ref="E2:H2"/>
    <mergeCell ref="A6:A7"/>
    <mergeCell ref="C6:C7"/>
    <mergeCell ref="D6:D7"/>
    <mergeCell ref="E6:E7"/>
    <mergeCell ref="F6:F7"/>
    <mergeCell ref="D11:D12"/>
    <mergeCell ref="E11:E12"/>
    <mergeCell ref="F11:F12"/>
    <mergeCell ref="G11:G12"/>
    <mergeCell ref="H11:H12"/>
    <mergeCell ref="A1:H1"/>
    <mergeCell ref="G29:G30"/>
    <mergeCell ref="H29:H30"/>
    <mergeCell ref="A13:A14"/>
    <mergeCell ref="C13:C14"/>
    <mergeCell ref="D13:D14"/>
    <mergeCell ref="E13:E14"/>
    <mergeCell ref="F13:F14"/>
    <mergeCell ref="G13:G14"/>
    <mergeCell ref="A16:A17"/>
    <mergeCell ref="C16:C17"/>
    <mergeCell ref="D16:D17"/>
    <mergeCell ref="G6:G7"/>
    <mergeCell ref="H6:H7"/>
    <mergeCell ref="A11:A12"/>
    <mergeCell ref="C11:C12"/>
    <mergeCell ref="G20:G21"/>
    <mergeCell ref="H20:H21"/>
    <mergeCell ref="A25:A26"/>
    <mergeCell ref="C25:C26"/>
    <mergeCell ref="D25:D26"/>
    <mergeCell ref="E25:E26"/>
    <mergeCell ref="F25:F26"/>
    <mergeCell ref="G25:G26"/>
    <mergeCell ref="H25:H26"/>
    <mergeCell ref="A20:A21"/>
    <mergeCell ref="C20:C21"/>
    <mergeCell ref="D20:D21"/>
    <mergeCell ref="E20:E21"/>
    <mergeCell ref="F20:F21"/>
    <mergeCell ref="A29:A30"/>
    <mergeCell ref="C29:C30"/>
    <mergeCell ref="D29:D30"/>
    <mergeCell ref="E29:E30"/>
    <mergeCell ref="F29:F30"/>
    <mergeCell ref="G39:H39"/>
    <mergeCell ref="G33:G34"/>
    <mergeCell ref="H33:H34"/>
    <mergeCell ref="A33:A34"/>
    <mergeCell ref="C33:C34"/>
    <mergeCell ref="D33:D34"/>
    <mergeCell ref="E33:E34"/>
    <mergeCell ref="F33:F34"/>
  </mergeCells>
  <hyperlinks>
    <hyperlink ref="B5" location="P1117" display="P1117"/>
    <hyperlink ref="B14" r:id="rId1" display="consultantplus://offline/ref=C6A4D78669D02F5015F66DF49E9348C80A54B5E7A14F74C3C60CB5FEB64CC47F5C486DCC3DBFBC4ED3CEB4E35Fq9mAI"/>
    <hyperlink ref="B19" r:id="rId2" display="consultantplus://offline/ref=C6A4D78669D02F5015F66DF49E9348C80A54B7E4A34F74C3C60CB5FEB64CC47F4E4835C23EB3A4458181F2B65391C71D73845FA0C648qAm7I"/>
    <hyperlink ref="B21" r:id="rId3" display="consultantplus://offline/ref=C6A4D78669D02F5015F66DF49E9348C80A54B5E7A14F74C3C60CB5FEB64CC47F5C486DCC3DBFBC4ED3CEB4E35Fq9mAI"/>
    <hyperlink ref="B23" location="P1121" display="P1121"/>
    <hyperlink ref="B26" r:id="rId4" display="consultantplus://offline/ref=C6A4D78669D02F5015F66DF49E9348C80A54B5E7A14F74C3C60CB5FEB64CC47F5C486DCC3DBFBC4ED3CEB4E35Fq9mAI"/>
    <hyperlink ref="B30" r:id="rId5" display="consultantplus://offline/ref=C6A4D78669D02F5015F66DF49E9348C80A54B5E7A14F74C3C60CB5FEB64CC47F5C486DCC3DBFBC4ED3CEB4E35Fq9mAI"/>
    <hyperlink ref="B31" r:id="rId6" display="consultantplus://offline/ref=C6A4D78669D02F5015F66DF49E9348C80A57B3E5A44A74C3C60CB5FEB64CC47F5C486DCC3DBFBC4ED3CEB4E35Fq9mAI"/>
    <hyperlink ref="B35" r:id="rId7" display="consultantplus://offline/ref=C6A4D78669D02F5015F66DF49E9348C80A57B3E5A44A74C3C60CB5FEB64CC47F5C486DCC3DBFBC4ED3CEB4E35Fq9mAI"/>
    <hyperlink ref="B17" r:id="rId8" display="consultantplus://offline/ref=C6A4D78669D02F5015F66DF49E9348C80A54B5E7A14F74C3C60CB5FEB64CC47F5C486DCC3DBFBC4ED3CEB4E35Fq9mAI"/>
  </hyperlinks>
  <pageMargins left="0.45" right="0.31496062992125984" top="0.31496062992125984" bottom="0.35433070866141736" header="0.31496062992125984" footer="0.31496062992125984"/>
  <pageSetup paperSize="9" scale="60" fitToHeight="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Титул.лист</vt:lpstr>
      <vt:lpstr>Разд.1</vt:lpstr>
      <vt:lpstr>Разд.1.1</vt:lpstr>
      <vt:lpstr>Разд.1.2</vt:lpstr>
      <vt:lpstr>Разд.1.3</vt:lpstr>
      <vt:lpstr>Разд.1.4</vt:lpstr>
      <vt:lpstr>Разд.2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Бухгалтерия</cp:lastModifiedBy>
  <cp:lastPrinted>2020-02-11T07:58:09Z</cp:lastPrinted>
  <dcterms:created xsi:type="dcterms:W3CDTF">2019-07-03T12:22:02Z</dcterms:created>
  <dcterms:modified xsi:type="dcterms:W3CDTF">2020-02-11T14:39:42Z</dcterms:modified>
</cp:coreProperties>
</file>