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3" activeTab="0"/>
  </bookViews>
  <sheets>
    <sheet name="2019 титул" sheetId="1" r:id="rId1"/>
    <sheet name="на 31.12.19 г. " sheetId="2" r:id="rId2"/>
    <sheet name="на 01.01.2020 г." sheetId="3" r:id="rId3"/>
    <sheet name="на 01.01.2021 г" sheetId="4" r:id="rId4"/>
    <sheet name="прилож 1" sheetId="5" r:id="rId5"/>
    <sheet name="прилож 2, 3 " sheetId="6" r:id="rId6"/>
  </sheets>
  <definedNames>
    <definedName name="_xlnm.Print_Area" localSheetId="0">'2019 титул'!$A$1:$V$136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A14" authorId="0">
      <text>
        <r>
          <rPr>
            <b/>
            <sz val="9"/>
            <color indexed="8"/>
            <rFont val="Tahoma"/>
            <family val="2"/>
          </rPr>
          <t xml:space="preserve">Бухгалтерия:
</t>
        </r>
        <r>
          <rPr>
            <sz val="9"/>
            <color indexed="8"/>
            <rFont val="Tahoma"/>
            <family val="2"/>
          </rPr>
          <t>аренда</t>
        </r>
      </text>
    </comment>
    <comment ref="A15" authorId="0">
      <text>
        <r>
          <rPr>
            <b/>
            <sz val="9"/>
            <color indexed="8"/>
            <rFont val="Tahoma"/>
            <family val="2"/>
          </rPr>
          <t xml:space="preserve">Бухгалтерия:
</t>
        </r>
        <r>
          <rPr>
            <sz val="9"/>
            <color indexed="8"/>
            <rFont val="Tahoma"/>
            <family val="2"/>
          </rPr>
          <t>субсидии
платные
коммунальные услуги</t>
        </r>
      </text>
    </comment>
    <comment ref="A18" authorId="0">
      <text>
        <r>
          <rPr>
            <b/>
            <sz val="9"/>
            <color indexed="8"/>
            <rFont val="Tahoma"/>
            <family val="2"/>
          </rPr>
          <t xml:space="preserve">Бухгалтерия:
</t>
        </r>
        <r>
          <rPr>
            <sz val="9"/>
            <color indexed="8"/>
            <rFont val="Tahoma"/>
            <family val="2"/>
          </rPr>
          <t>молоко
трудоустройство несовершеннолетних</t>
        </r>
      </text>
    </comment>
    <comment ref="A20" authorId="0">
      <text>
        <r>
          <rPr>
            <b/>
            <sz val="9"/>
            <color indexed="8"/>
            <rFont val="Tahoma"/>
            <family val="2"/>
          </rPr>
          <t xml:space="preserve">Бухгалтерия:
</t>
        </r>
        <r>
          <rPr>
            <sz val="9"/>
            <color indexed="8"/>
            <rFont val="Tahoma"/>
            <family val="2"/>
          </rPr>
          <t>металлолом</t>
        </r>
      </text>
    </comment>
    <comment ref="I3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земельный и имущество</t>
        </r>
      </text>
    </comment>
    <comment ref="I3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прочие налоги и сборы</t>
        </r>
      </text>
    </comment>
    <comment ref="I32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экология+ прочие</t>
        </r>
      </text>
    </comment>
    <comment ref="K15" authorId="0">
      <text>
        <r>
          <rPr>
            <b/>
            <sz val="9"/>
            <color indexed="8"/>
            <rFont val="Tahoma"/>
            <family val="2"/>
          </rPr>
          <t xml:space="preserve">Бухгалтерия:
</t>
        </r>
        <r>
          <rPr>
            <sz val="9"/>
            <color indexed="8"/>
            <rFont val="Tahoma"/>
            <family val="2"/>
          </rPr>
          <t>субсидии</t>
        </r>
      </text>
    </comment>
    <comment ref="M18" authorId="0">
      <text>
        <r>
          <rPr>
            <b/>
            <sz val="9"/>
            <color indexed="8"/>
            <rFont val="Tahoma"/>
            <family val="2"/>
          </rPr>
          <t xml:space="preserve">Бухгалтерия:
</t>
        </r>
        <r>
          <rPr>
            <sz val="9"/>
            <color indexed="8"/>
            <rFont val="Tahoma"/>
            <family val="2"/>
          </rPr>
          <t>молоко</t>
        </r>
      </text>
    </comment>
    <comment ref="P18" authorId="0">
      <text>
        <r>
          <rPr>
            <b/>
            <sz val="9"/>
            <color indexed="8"/>
            <rFont val="Tahoma"/>
            <family val="2"/>
          </rPr>
          <t xml:space="preserve">Бухгалтерия:
</t>
        </r>
        <r>
          <rPr>
            <sz val="9"/>
            <color indexed="8"/>
            <rFont val="Tahoma"/>
            <family val="2"/>
          </rPr>
          <t>дети</t>
        </r>
      </text>
    </comment>
    <comment ref="T15" authorId="0">
      <text>
        <r>
          <rPr>
            <b/>
            <sz val="9"/>
            <color indexed="8"/>
            <rFont val="Tahoma"/>
            <family val="2"/>
          </rPr>
          <t xml:space="preserve">Бухгалтерия:
</t>
        </r>
        <r>
          <rPr>
            <sz val="9"/>
            <color indexed="8"/>
            <rFont val="Tahoma"/>
            <family val="2"/>
          </rPr>
          <t>платные услуги</t>
        </r>
      </text>
    </comment>
    <comment ref="U15" authorId="0">
      <text>
        <r>
          <rPr>
            <b/>
            <sz val="9"/>
            <color indexed="8"/>
            <rFont val="Tahoma"/>
            <family val="2"/>
          </rPr>
          <t xml:space="preserve">Бухгалтерия:
</t>
        </r>
        <r>
          <rPr>
            <sz val="9"/>
            <color indexed="8"/>
            <rFont val="Tahoma"/>
            <family val="2"/>
          </rPr>
          <t>коммунальные расходы</t>
        </r>
      </text>
    </comment>
    <comment ref="V14" authorId="0">
      <text>
        <r>
          <rPr>
            <b/>
            <sz val="9"/>
            <color indexed="8"/>
            <rFont val="Tahoma"/>
            <family val="2"/>
          </rPr>
          <t xml:space="preserve">Бухгалтерия:
</t>
        </r>
        <r>
          <rPr>
            <sz val="9"/>
            <color indexed="8"/>
            <rFont val="Tahoma"/>
            <family val="2"/>
          </rPr>
          <t>аренда</t>
        </r>
      </text>
    </comment>
    <comment ref="V20" authorId="0">
      <text>
        <r>
          <rPr>
            <b/>
            <sz val="9"/>
            <color indexed="8"/>
            <rFont val="Tahoma"/>
            <family val="2"/>
          </rPr>
          <t xml:space="preserve">Бухгалтерия:
</t>
        </r>
        <r>
          <rPr>
            <sz val="9"/>
            <color indexed="8"/>
            <rFont val="Tahoma"/>
            <family val="2"/>
          </rPr>
          <t>металлолом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2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земельный и имущество</t>
        </r>
      </text>
    </comment>
    <comment ref="I3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прочие налоги и сборы</t>
        </r>
      </text>
    </comment>
    <comment ref="I3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экология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29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земельный и имущество</t>
        </r>
      </text>
    </comment>
    <comment ref="I30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прочие налоги и сборы</t>
        </r>
      </text>
    </comment>
    <comment ref="I31" authorId="0">
      <text>
        <r>
          <rPr>
            <b/>
            <sz val="9"/>
            <color indexed="8"/>
            <rFont val="Tahoma"/>
            <family val="2"/>
          </rPr>
          <t xml:space="preserve">User:
</t>
        </r>
        <r>
          <rPr>
            <sz val="9"/>
            <color indexed="8"/>
            <rFont val="Tahoma"/>
            <family val="2"/>
          </rPr>
          <t>экология</t>
        </r>
      </text>
    </comment>
  </commentList>
</comments>
</file>

<file path=xl/sharedStrings.xml><?xml version="1.0" encoding="utf-8"?>
<sst xmlns="http://schemas.openxmlformats.org/spreadsheetml/2006/main" count="647" uniqueCount="262">
  <si>
    <t>СОГЛАСОВАНО</t>
  </si>
  <si>
    <t>УТВЕРЖДАЮ</t>
  </si>
  <si>
    <t>Директор муниципального автономного общеобразовательного учреждения - Лицей № 62 Октябрьского района г. Саратова</t>
  </si>
  <si>
    <t>Председатель наблюдательного совета</t>
  </si>
  <si>
    <t>(наименование должностного лица)</t>
  </si>
  <si>
    <t>(наименование должности лица, утверждающего документ)</t>
  </si>
  <si>
    <t>Е.С. Курохтина</t>
  </si>
  <si>
    <t>З.В.Медведева</t>
  </si>
  <si>
    <t>(подпись)</t>
  </si>
  <si>
    <t>(расшифровка подписи)</t>
  </si>
  <si>
    <t>«</t>
  </si>
  <si>
    <t>31</t>
  </si>
  <si>
    <t>»</t>
  </si>
  <si>
    <t>декабря</t>
  </si>
  <si>
    <t>г.</t>
  </si>
  <si>
    <t>План финансово-хозяйственной деятельности общеобразовательного учреждения на  2019 год  и плановый период 2020 г.  и  2021 г.</t>
  </si>
  <si>
    <t>Дата</t>
  </si>
  <si>
    <t>Полное наименование учреждения</t>
  </si>
  <si>
    <t>Муниципальное автономное общеобразовательное учреждение - Лицей № 62 Октябрьского района г. Саратова</t>
  </si>
  <si>
    <t>ИНН</t>
  </si>
  <si>
    <t>Краткое наименование учреждения</t>
  </si>
  <si>
    <t>МАОУ "Лицей № 62"</t>
  </si>
  <si>
    <t>КПП</t>
  </si>
  <si>
    <t>Юридический адрес</t>
  </si>
  <si>
    <t>г.Саратов, Ильинская пл.,1.</t>
  </si>
  <si>
    <t>Наименование органа, осуществляющего функции и полномочия учредителя</t>
  </si>
  <si>
    <t>Администрация Октябрьского района муниципального образования  «Город Саратов»</t>
  </si>
  <si>
    <t>Наименование органа, осуществляющего ведение лицевого счета по иным субсидиям</t>
  </si>
  <si>
    <t>Комитет по финансам администрации муниципального образования " Город Саратов"</t>
  </si>
  <si>
    <t>Единицы измерения:</t>
  </si>
  <si>
    <t>руб (с точностью до второго десятичного знака)</t>
  </si>
  <si>
    <t>по ОКЕИ</t>
  </si>
  <si>
    <t>по ОКВ</t>
  </si>
  <si>
    <t>I. Сведения о деятельности учреждения</t>
  </si>
  <si>
    <t xml:space="preserve"> </t>
  </si>
  <si>
    <t>1.1. Цели деятельности учреждения в соответствии с федеральными законами, иными нормативными (муниципальными) правовыми актами и уставом учреждения</t>
  </si>
  <si>
    <t xml:space="preserve">Основными целями деятельности Лицея являются: </t>
  </si>
  <si>
    <t>формирование общей культуры личности учащихся на основе усвоения обязательного минимума содержания общеобразовательных программ;</t>
  </si>
  <si>
    <t>адаптация учащихся к жизни в обществе;</t>
  </si>
  <si>
    <t xml:space="preserve">создание основы для осознанного выбора и последующего освоения профессиональных образовательных программ; </t>
  </si>
  <si>
    <t xml:space="preserve">воспитание гражданственности, трудолюбия, уважения к правам и свободам человека, любви к окружающей природе, Родине, семье; </t>
  </si>
  <si>
    <t>формирование здорового образа жизни</t>
  </si>
  <si>
    <t xml:space="preserve">1.2. Виды деятельности учреждения, относящиеся к его основным видам деятельности в соответствии с уставом учреждения </t>
  </si>
  <si>
    <t>Для достижения своих уставных целей и выполнения задач Лицей осуществляет следующие виды деятельности:</t>
  </si>
  <si>
    <t>реализация общеобразовательных программ начального общего образования, основного общего образования и среднего общего образования;</t>
  </si>
  <si>
    <t>обучение в рамках федеральных государствееных образовательных стандартов и общеобразовательных программ в соответствии с концепцией вариативного образования, концепцией профильного образования;</t>
  </si>
  <si>
    <t>привлечение для осуществления деятельности, предусмотренной Уставом лицея, дополнительных источников финансовых и материальных средств, в том числе использование банковского кредита;</t>
  </si>
  <si>
    <t>использование и совершенствование методик образовательного процесса и образовательных технологий при всех формах получения образования в порядке, установленном федеральным органом исполнительной власти, осуществляющим функции по выработке государственной политики и нормативно-правовому регулированию в сфере образования;</t>
  </si>
  <si>
    <t>разработка и утверждение календарных учебных графиков;</t>
  </si>
  <si>
    <t>установление структуры управления Лицея, штатного расписания, распределение должностных обязанностей;</t>
  </si>
  <si>
    <t>установление заработной платы работников лицея, в том числе надбавок и доплат к должностным окладам, порядка и размеров их премирования;</t>
  </si>
  <si>
    <t>самостоятельное формирование контингента учащихся, воспитанников в пределах оговорной лицензией квоты, действующим законодательством;</t>
  </si>
  <si>
    <t>самостоятельное осуществление образовательного процнесса в соответствии с Уставом Лицея, лицензией и свидетельством с государственной аккредитации;</t>
  </si>
  <si>
    <t>определение списка учебников в соответствии с утвержденными федеральными перечнями учебников, рекомендованных или допущенных к использованию в образовательном процессе, имеющих государственную аккредитацию и реализующих образовательные программы общего образования образовательных учреждениях, а также учебных пособий, допущенных к использованию в образовательном процессе в таких образовательных учреждениях;</t>
  </si>
  <si>
    <t>осуществление работы с одаренными детьми, направленной на организацию исследовательской и проектной деятельности учащихся, сотрудничество с высшими учебными заведениями, организациями и учреждениями города для привлечения преподавателей и использования учебного и научного оборудования, находящегося в распоряжении высших учебных заведений, учасия учащихся Лицея в различных конкурсах и акциях вплоть до международных;</t>
  </si>
  <si>
    <t>осуществлять функцию заказчика при строительстве социально-значимых объектов капитального строительства;</t>
  </si>
  <si>
    <t>осуществление иной деятельности, не запрещенной законодательством Российской Федерации и предусмотренной Уставом Лицея.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</si>
  <si>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</t>
  </si>
  <si>
    <t>1.4 Общая балансовая стоимость недвижимого имущества на дату составления Плана</t>
  </si>
  <si>
    <t>1.4.1 в разрезе стоимости имущества, закрепленного собственником имущества за Учреждением (Подразделением) на праве оперативного управления</t>
  </si>
  <si>
    <t>1.4.2 приобретенного Учреждением (Подразделением) за счет выделенных собственником имущества учреждения средств</t>
  </si>
  <si>
    <t>1.4.3 приобретенного Учреждением (Подразделением) за счет доходов, полученных от иной приносящей доход деятельности</t>
  </si>
  <si>
    <t>1.5 Общая балансовая стоимость движимого имущества на дату составления Плана</t>
  </si>
  <si>
    <t>1.5.1 в том числе  балансовая стоимость особого ценного движимого имущества</t>
  </si>
  <si>
    <t>II. Показатели финансового состояния учреждения 
(указываются данные на последнюю отчетную дату, предшествующую дате составления Плана)</t>
  </si>
  <si>
    <t>Наименование показателя</t>
  </si>
  <si>
    <t>Сумма</t>
  </si>
  <si>
    <t>Нефинансовые активы, всего</t>
  </si>
  <si>
    <t>из них: недвижимое имущество, всего</t>
  </si>
  <si>
    <t>в том числе: остаточная стоимость</t>
  </si>
  <si>
    <t>особо ценное движимого  имущество, всего:</t>
  </si>
  <si>
    <t>Финансовые активы, всего</t>
  </si>
  <si>
    <t>из них: денежные средства учреждения, всего</t>
  </si>
  <si>
    <t>в том числе по: денежные средства учреждения на счетах</t>
  </si>
  <si>
    <t>денежные средства учреждения, размещенные на депозиты в кредитной организации</t>
  </si>
  <si>
    <t>по доходам, полученным за счет бюджетных средств</t>
  </si>
  <si>
    <t>иные финансовые инструменты</t>
  </si>
  <si>
    <t>из них:дебиторская задолженность по доходам, всего:</t>
  </si>
  <si>
    <t xml:space="preserve">из них: по доходам, полученным за счет бюджетных средств </t>
  </si>
  <si>
    <t>из них: по доходам, полученным от платной и приносящей доход деятельности</t>
  </si>
  <si>
    <t>из них:дебиторская задолженность по расходам, всего:</t>
  </si>
  <si>
    <t>из них: за счет бюджетных средств, в том числе по:</t>
  </si>
  <si>
    <t>КОСГУ 211 заработная плата</t>
  </si>
  <si>
    <t>КОСГУ 212 прочиу выплаты по оплате труда</t>
  </si>
  <si>
    <t>КОСГУ 213 начисления на выплаты по оплате труда</t>
  </si>
  <si>
    <t>КОСГУ 221  услуги связи</t>
  </si>
  <si>
    <t>КОСГУ 222  транспортныу услуги</t>
  </si>
  <si>
    <t>КОСГУ 223  коммунальные услуги</t>
  </si>
  <si>
    <t>КОСГУ 224   арендная плата за пользование имуществом</t>
  </si>
  <si>
    <t>КОСГУ 225  работы, услуги по содержанию имущества</t>
  </si>
  <si>
    <t>КОСГУ 226  прочие работы, услуги</t>
  </si>
  <si>
    <t>КОСГУ 242  безвозмездные перечисления   организациям, за исключением государственных и муниципальных</t>
  </si>
  <si>
    <t>КОСГУ 290 прочие расходы</t>
  </si>
  <si>
    <t>КОСГУ 310 увеличение стоимости основных средств</t>
  </si>
  <si>
    <t>КОСГУ 320  увеличению стоимости  нематериальных активов</t>
  </si>
  <si>
    <t>КОСГУ 340  увеличению стоимости  материальных  запасов</t>
  </si>
  <si>
    <t>прочим расходам</t>
  </si>
  <si>
    <t>иным выплатам, не запрещенным законодательством РФ</t>
  </si>
  <si>
    <t>Обязательства, всего</t>
  </si>
  <si>
    <t>из них: долговы обязательства, всего</t>
  </si>
  <si>
    <t>кредиторская задолженность, всего:</t>
  </si>
  <si>
    <t>в том числе: за счет бюджетных средств, из них по:</t>
  </si>
  <si>
    <t>за счет доходов, полученных от платной и приносящей доход деятельности, из них по:</t>
  </si>
  <si>
    <t>КОСГУ 212 прочие выплаты по оплате труда</t>
  </si>
  <si>
    <t>в том числе: просроченная кредиторская задолженность</t>
  </si>
  <si>
    <t>Проект плана финансово-хозяйственной деятельности МАОУ Лицей № 62 на 2018 год</t>
  </si>
  <si>
    <t xml:space="preserve">III.(1,2,3) Показатели по поступлениям (доходам) и выплатам (расходам) учреждения  на  2019 год    </t>
  </si>
  <si>
    <t>№ стр</t>
  </si>
  <si>
    <t>Код бюджетной классификации Российской Федерации</t>
  </si>
  <si>
    <t>Всего</t>
  </si>
  <si>
    <t>Объем финансового обеспечения, руб. (с точностью до двух знаков после запятой)</t>
  </si>
  <si>
    <t>в том числе</t>
  </si>
  <si>
    <t xml:space="preserve">субсидии финансовое обеспечение выполнения муниципального  задания(Муниципальная программа «Развитие  образования в муниципальном образовании «Город Саратов» на 2017-2020 годы  Подпрограмма «Развитие системы общего образования» основное мероприятие «Обеспечение предоставления общедоступного и бесплатного начального, основного общего и среднего общего образования по основным общеобразовательным программам» 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</si>
  <si>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</si>
  <si>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t>субсидии представляемые в соответствии с абзатцем вторым пункта 1 статьи 78,1 Бюджетного Кодекса Российской Федерации*</t>
  </si>
  <si>
    <t>Субсидии на  осуществление капитальных вложений в объекты капитального строительства**</t>
  </si>
  <si>
    <t>средства обязательного медицинского страхования</t>
  </si>
  <si>
    <t>поступления от оказания учреждением услуг (выполнения работ) на платной основе и от иной приносящей доход деятельности</t>
  </si>
  <si>
    <t xml:space="preserve">Муниципальная программа «Развитие  образования в муниципальном образовании «Город Саратов» на 2017-2020  годы         Подпрограмма «Развитие системы общего образования» </t>
  </si>
  <si>
    <t>Муниципальная программа «Участие в организации временного трудоустройства несовершеннолетних в возрасте от 14 до 18 лет в свободное от учебы время» на 2019-2021 годы Подпрограмма «Организация и стимулирование интеграции несовершеннолетних в возрасте от 14 до 18 лет в трудовую деятельность»</t>
  </si>
  <si>
    <t>родительская плата за присмотр и уход за ребенком, освающим образовательные программы дошкольного образования</t>
  </si>
  <si>
    <t>доходы от оказания платных услуг***</t>
  </si>
  <si>
    <t>доходы поступающие в порядке возмещения расходов, понесенных в связи с эксплуатацией имущества</t>
  </si>
  <si>
    <t>поступления от иной приносящей доход деятельности</t>
  </si>
  <si>
    <t>основное мероприятие «Предоставление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образования»</t>
  </si>
  <si>
    <t>основное мероприятие «Расходы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образования»</t>
  </si>
  <si>
    <t>основное мероприятие «Совершенствование материально-технической базы и инфраструктуры муниципальных общеобразовательных учреждений»</t>
  </si>
  <si>
    <t>основное мероприятие «Трудоустройство несовершеннолетних в свободное от учебы время в муниципальных учреждениях»</t>
  </si>
  <si>
    <t>5.1</t>
  </si>
  <si>
    <t>…</t>
  </si>
  <si>
    <t xml:space="preserve">Поступления от доходов, всего: </t>
  </si>
  <si>
    <t>100</t>
  </si>
  <si>
    <t>Х</t>
  </si>
  <si>
    <t>в том числе:</t>
  </si>
  <si>
    <t>доходы от собственности</t>
  </si>
  <si>
    <t>110</t>
  </si>
  <si>
    <t>доходы от оказания услуг, работ, компенсаций затрат</t>
  </si>
  <si>
    <t>120</t>
  </si>
  <si>
    <t>доходы от штрафов, пеней, иных сумм принудительного изъятия</t>
  </si>
  <si>
    <t>130</t>
  </si>
  <si>
    <t>безвозмездные поступления от наднацианальных организаций, правительства иностранных государств, международных финансовых организаций</t>
  </si>
  <si>
    <t>140</t>
  </si>
  <si>
    <t>иные субсидии, представленные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</si>
  <si>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</si>
  <si>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</si>
  <si>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</si>
  <si>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</si>
  <si>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</si>
  <si>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</si>
  <si>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</si>
  <si>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 xml:space="preserve">оплата труда и начисления на выплаты по оплате труда, всего: </t>
  </si>
  <si>
    <t>210</t>
  </si>
  <si>
    <t>из них:</t>
  </si>
  <si>
    <t>заработная плата</t>
  </si>
  <si>
    <t>211</t>
  </si>
  <si>
    <t>111</t>
  </si>
  <si>
    <t>прочие выплаты</t>
  </si>
  <si>
    <t>212</t>
  </si>
  <si>
    <t>112</t>
  </si>
  <si>
    <t>начисления на выплаты по оплате труда</t>
  </si>
  <si>
    <t>213</t>
  </si>
  <si>
    <t>119</t>
  </si>
  <si>
    <t>социальные и иные выплаты населению, всего</t>
  </si>
  <si>
    <t>220</t>
  </si>
  <si>
    <t>уплата налогов, сборов и иных платежей, всего</t>
  </si>
  <si>
    <t>230</t>
  </si>
  <si>
    <t>851</t>
  </si>
  <si>
    <t>231</t>
  </si>
  <si>
    <t>852</t>
  </si>
  <si>
    <t>232</t>
  </si>
  <si>
    <t>853</t>
  </si>
  <si>
    <t>безвозмездные перечесления организациям</t>
  </si>
  <si>
    <t>240</t>
  </si>
  <si>
    <t>прочие расходы (кроме расходов на закупку товаров, работ, услуг)</t>
  </si>
  <si>
    <t>250</t>
  </si>
  <si>
    <t xml:space="preserve">расходы на закупку товаров, работ и услуг, всего: </t>
  </si>
  <si>
    <t>260</t>
  </si>
  <si>
    <t>услуги связи</t>
  </si>
  <si>
    <t>261</t>
  </si>
  <si>
    <t>244</t>
  </si>
  <si>
    <t>транспортные услуги</t>
  </si>
  <si>
    <t>262</t>
  </si>
  <si>
    <t>коммунальные услуги</t>
  </si>
  <si>
    <t>263</t>
  </si>
  <si>
    <t>арендная плата за пользование имуществом</t>
  </si>
  <si>
    <t>264</t>
  </si>
  <si>
    <t>работы, услуги по содержанию имущества</t>
  </si>
  <si>
    <t>265</t>
  </si>
  <si>
    <t>в том числе ремонт учреждения</t>
  </si>
  <si>
    <t>прочие работы, услуги</t>
  </si>
  <si>
    <t>266</t>
  </si>
  <si>
    <t xml:space="preserve"> в том числе поступление нефинансовых активов, всего:</t>
  </si>
  <si>
    <t>267</t>
  </si>
  <si>
    <t>приобретение основных средств</t>
  </si>
  <si>
    <t>268</t>
  </si>
  <si>
    <t>приобретение нематериальных активов</t>
  </si>
  <si>
    <t>269</t>
  </si>
  <si>
    <t>приобретение материальных запасов</t>
  </si>
  <si>
    <t>270</t>
  </si>
  <si>
    <t>в том числе питание</t>
  </si>
  <si>
    <t>прочие расходы</t>
  </si>
  <si>
    <t>271</t>
  </si>
  <si>
    <t xml:space="preserve">поступление финансовых активов, всего: </t>
  </si>
  <si>
    <t>300</t>
  </si>
  <si>
    <t xml:space="preserve">                 увеличение остатков средств</t>
  </si>
  <si>
    <t>310</t>
  </si>
  <si>
    <t xml:space="preserve">                 прочие поступления</t>
  </si>
  <si>
    <t>320</t>
  </si>
  <si>
    <t>Выбытие финансовых активов,всего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</si>
  <si>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</si>
  <si>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</si>
  <si>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</si>
  <si>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</si>
  <si>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</si>
  <si>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</si>
  <si>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</si>
  <si>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</si>
  <si>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</si>
  <si>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Справочно:</t>
  </si>
  <si>
    <t>Объем публичных обязательств, всего</t>
  </si>
  <si>
    <t>Директор МАОУ "Лицей № 62" Октябрьского района г. Саратова</t>
  </si>
  <si>
    <t>З.В. Медведева</t>
  </si>
  <si>
    <t>Заместитель директора по планово-финансовой работе</t>
  </si>
  <si>
    <t>Е.А. Кузнецова</t>
  </si>
  <si>
    <t xml:space="preserve">                                                                                  </t>
  </si>
  <si>
    <t xml:space="preserve">III.(1,2,3) Показатели по поступлениям (доходам) и выплатам (расходам) учреждения  на  2020 год   </t>
  </si>
  <si>
    <t>субсидии представляемые в соотве6тствии с абзатцем вторым пункта 1 статьи 78,1 Бюджетного Кодекса Российской Федерации*</t>
  </si>
  <si>
    <t xml:space="preserve">III.(1,2,3) Показатели по поступлениям (доходам) и выплатам (расходам) учреждения  на  2021 год   </t>
  </si>
  <si>
    <t>субсидии финансовое обеспечение выполнения муниципального  задания(Муниципальная программа «Развитие  образования в муниципальном образовании «Город Саратов» на 2017-2020 годы  Подпрограмма «Развитие системы общего образования» основное мероприятие «Обесп</t>
  </si>
  <si>
    <t>Приложение 1</t>
  </si>
  <si>
    <t xml:space="preserve">Показатели выплат по расходам на закупку товаров, работ, услуг учреждения (подразделения) </t>
  </si>
  <si>
    <t>код строки</t>
  </si>
  <si>
    <t>год начала закупки</t>
  </si>
  <si>
    <t>Сумма выплат по расходам на закупку товаров,работ и услуг,руб. (с точностью до двух знаков после запятой 0,00)</t>
  </si>
  <si>
    <t>всего по закупкам</t>
  </si>
  <si>
    <t>в соответствии с Федеральным законом от 5 апреля 2013г. № 44-ФЗ "О контрактной системе в сфере закупок товаров,работ,услуг для обеспечения государственных и муниципальных нужд"</t>
  </si>
  <si>
    <t>в соответствии с Федеральным законом от 18 июля 2011 г. № 223-ФЗ "О закупках товаров,работ,услуг отдельными видами юридических лиц"</t>
  </si>
  <si>
    <r>
      <rPr>
        <sz val="10"/>
        <rFont val="Times New Roman"/>
        <family val="1"/>
      </rPr>
      <t>на 20</t>
    </r>
    <r>
      <rPr>
        <sz val="10"/>
        <color indexed="10"/>
        <rFont val="Times New Roman"/>
        <family val="1"/>
      </rPr>
      <t xml:space="preserve">19 </t>
    </r>
    <r>
      <rPr>
        <sz val="10"/>
        <rFont val="Times New Roman"/>
        <family val="1"/>
      </rPr>
      <t>г. очередной финансовый год</t>
    </r>
  </si>
  <si>
    <t xml:space="preserve">  на 2020 г.       1-ый год планового периода</t>
  </si>
  <si>
    <t>на 2021 г.        2-ой год планового периода</t>
  </si>
  <si>
    <t>Выплаты по расходам на закупку товаров,услуг всего:</t>
  </si>
  <si>
    <t>В том числе:</t>
  </si>
  <si>
    <t>на оплату контрактов, заключенных до начала очередного финансового года:</t>
  </si>
  <si>
    <t>1. услуги связи</t>
  </si>
  <si>
    <t>2. коммунальные услуги</t>
  </si>
  <si>
    <t>3. работы, услуги по содержанию имущества</t>
  </si>
  <si>
    <t>4. прочие работы, услуги</t>
  </si>
  <si>
    <t>5. приобретение основных средств</t>
  </si>
  <si>
    <t>6. приобретение материальных запасов</t>
  </si>
  <si>
    <t>на закупку товаров, работ, услуг по году начала закупки:</t>
  </si>
  <si>
    <t xml:space="preserve">Сведения о средствах, поступающих во временное распоряжение Учреждения  </t>
  </si>
  <si>
    <t>Приложение 2</t>
  </si>
  <si>
    <r>
      <rPr>
        <b/>
        <sz val="12"/>
        <rFont val="Times New Roman"/>
        <family val="1"/>
      </rPr>
      <t xml:space="preserve">Сумма </t>
    </r>
    <r>
      <rPr>
        <b/>
        <sz val="10"/>
        <rFont val="Times New Roman"/>
        <family val="1"/>
      </rPr>
      <t>(с точностью до двух знаков после запятой 0,00)</t>
    </r>
  </si>
  <si>
    <t>на 2019 г.</t>
  </si>
  <si>
    <t>на 2020 г.</t>
  </si>
  <si>
    <t>на 2021 г.</t>
  </si>
  <si>
    <t xml:space="preserve">Поступление </t>
  </si>
  <si>
    <t>Выбытие</t>
  </si>
  <si>
    <t>Приложение 3</t>
  </si>
  <si>
    <r>
      <rPr>
        <b/>
        <sz val="12"/>
        <rFont val="Times New Roman"/>
        <family val="1"/>
      </rPr>
      <t>Сумма</t>
    </r>
    <r>
      <rPr>
        <b/>
        <sz val="10"/>
        <rFont val="Times New Roman"/>
        <family val="1"/>
      </rPr>
      <t xml:space="preserve"> (тыс.руб.)</t>
    </r>
  </si>
  <si>
    <t>Объем бюджетных обязательств (в части переданных полномочий государственного заказчика в соответствии с бюджетным кодексом российской федерации), всего:</t>
  </si>
  <si>
    <t>Объем средств,поступивших во временное распоряжение. всего: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</si>
</sst>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DD/MM/YYYY"/>
    <numFmt numFmtId="167" formatCode="0.00"/>
    <numFmt numFmtId="168" formatCode="#,##0.00"/>
    <numFmt numFmtId="169" formatCode="0"/>
    <numFmt numFmtId="170" formatCode="#,##0"/>
  </numFmts>
  <fonts count="3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color indexed="12"/>
      <name val="Times New Roman"/>
      <family val="1"/>
    </font>
    <font>
      <b/>
      <sz val="14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4"/>
      <color indexed="10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Arial Cyr"/>
      <family val="2"/>
    </font>
    <font>
      <sz val="10"/>
      <color indexed="12"/>
      <name val="Times New Roman"/>
      <family val="1"/>
    </font>
    <font>
      <i/>
      <sz val="1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color indexed="12"/>
      <name val="Times New Roman"/>
      <family val="1"/>
    </font>
    <font>
      <sz val="18"/>
      <name val="Times New Roman"/>
      <family val="1"/>
    </font>
    <font>
      <u val="single"/>
      <sz val="10"/>
      <name val="Times New Roman"/>
      <family val="1"/>
    </font>
    <font>
      <u val="single"/>
      <sz val="9"/>
      <name val="Times New Roman"/>
      <family val="1"/>
    </font>
    <font>
      <sz val="10"/>
      <color indexed="20"/>
      <name val="Times New Roman"/>
      <family val="1"/>
    </font>
    <font>
      <sz val="12"/>
      <name val="Arial Cyr"/>
      <family val="2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2"/>
      <color indexed="20"/>
      <name val="Times New Roman"/>
      <family val="1"/>
    </font>
    <font>
      <b/>
      <sz val="8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12">
    <xf numFmtId="164" fontId="0" fillId="0" borderId="0" xfId="0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2" fillId="0" borderId="0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top" wrapText="1"/>
    </xf>
    <xf numFmtId="164" fontId="2" fillId="0" borderId="0" xfId="0" applyFont="1" applyFill="1" applyAlignment="1">
      <alignment/>
    </xf>
    <xf numFmtId="164" fontId="2" fillId="0" borderId="1" xfId="0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 horizontal="center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right"/>
    </xf>
    <xf numFmtId="164" fontId="2" fillId="0" borderId="1" xfId="0" applyFont="1" applyFill="1" applyBorder="1" applyAlignment="1">
      <alignment/>
    </xf>
    <xf numFmtId="164" fontId="2" fillId="0" borderId="1" xfId="0" applyFont="1" applyFill="1" applyBorder="1" applyAlignment="1">
      <alignment horizontal="left"/>
    </xf>
    <xf numFmtId="164" fontId="2" fillId="0" borderId="0" xfId="0" applyFont="1" applyFill="1" applyAlignment="1">
      <alignment horizontal="left"/>
    </xf>
    <xf numFmtId="164" fontId="2" fillId="0" borderId="2" xfId="0" applyFont="1" applyFill="1" applyBorder="1" applyAlignment="1">
      <alignment horizontal="right"/>
    </xf>
    <xf numFmtId="164" fontId="2" fillId="0" borderId="0" xfId="0" applyFont="1" applyFill="1" applyAlignment="1">
      <alignment horizontal="right" wrapText="1"/>
    </xf>
    <xf numFmtId="165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wrapText="1"/>
    </xf>
    <xf numFmtId="164" fontId="2" fillId="0" borderId="0" xfId="0" applyFont="1" applyFill="1" applyBorder="1" applyAlignment="1">
      <alignment horizontal="right"/>
    </xf>
    <xf numFmtId="164" fontId="2" fillId="0" borderId="0" xfId="0" applyFont="1" applyFill="1" applyBorder="1" applyAlignment="1">
      <alignment wrapText="1"/>
    </xf>
    <xf numFmtId="164" fontId="2" fillId="0" borderId="0" xfId="0" applyFont="1" applyFill="1" applyBorder="1" applyAlignment="1">
      <alignment horizontal="left"/>
    </xf>
    <xf numFmtId="164" fontId="3" fillId="0" borderId="0" xfId="0" applyFont="1" applyFill="1" applyBorder="1" applyAlignment="1">
      <alignment horizontal="center" wrapText="1"/>
    </xf>
    <xf numFmtId="164" fontId="4" fillId="0" borderId="0" xfId="0" applyFont="1" applyFill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 wrapText="1"/>
    </xf>
    <xf numFmtId="164" fontId="2" fillId="0" borderId="0" xfId="0" applyFont="1" applyFill="1" applyBorder="1" applyAlignment="1">
      <alignment horizontal="right" wrapText="1"/>
    </xf>
    <xf numFmtId="166" fontId="2" fillId="0" borderId="3" xfId="0" applyNumberFormat="1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2" fillId="0" borderId="4" xfId="0" applyFont="1" applyFill="1" applyBorder="1" applyAlignment="1">
      <alignment horizontal="right" wrapText="1"/>
    </xf>
    <xf numFmtId="164" fontId="2" fillId="0" borderId="5" xfId="0" applyFont="1" applyFill="1" applyBorder="1" applyAlignment="1">
      <alignment horizontal="center" wrapText="1"/>
    </xf>
    <xf numFmtId="164" fontId="2" fillId="0" borderId="6" xfId="0" applyFont="1" applyFill="1" applyBorder="1" applyAlignment="1">
      <alignment horizontal="center" wrapText="1"/>
    </xf>
    <xf numFmtId="164" fontId="2" fillId="0" borderId="0" xfId="0" applyFont="1" applyFill="1" applyBorder="1" applyAlignment="1">
      <alignment vertical="top" wrapText="1"/>
    </xf>
    <xf numFmtId="164" fontId="2" fillId="0" borderId="0" xfId="0" applyFont="1" applyFill="1" applyAlignment="1">
      <alignment vertical="top" wrapText="1"/>
    </xf>
    <xf numFmtId="164" fontId="2" fillId="0" borderId="3" xfId="0" applyFont="1" applyFill="1" applyBorder="1" applyAlignment="1">
      <alignment horizontal="center" wrapText="1"/>
    </xf>
    <xf numFmtId="164" fontId="2" fillId="0" borderId="0" xfId="0" applyFont="1" applyFill="1" applyAlignment="1">
      <alignment horizontal="center" wrapText="1"/>
    </xf>
    <xf numFmtId="164" fontId="2" fillId="0" borderId="1" xfId="0" applyFont="1" applyFill="1" applyBorder="1" applyAlignment="1">
      <alignment horizontal="left" wrapText="1"/>
    </xf>
    <xf numFmtId="164" fontId="2" fillId="0" borderId="2" xfId="0" applyFont="1" applyFill="1" applyBorder="1" applyAlignment="1">
      <alignment horizontal="center" vertical="top"/>
    </xf>
    <xf numFmtId="164" fontId="2" fillId="0" borderId="3" xfId="0" applyFont="1" applyFill="1" applyBorder="1" applyAlignment="1">
      <alignment/>
    </xf>
    <xf numFmtId="164" fontId="5" fillId="0" borderId="0" xfId="0" applyFont="1" applyFill="1" applyBorder="1" applyAlignment="1">
      <alignment horizontal="center" wrapText="1"/>
    </xf>
    <xf numFmtId="164" fontId="5" fillId="0" borderId="7" xfId="0" applyFont="1" applyFill="1" applyBorder="1" applyAlignment="1">
      <alignment horizontal="center" vertical="center" wrapText="1"/>
    </xf>
    <xf numFmtId="164" fontId="6" fillId="0" borderId="0" xfId="0" applyFont="1" applyFill="1" applyAlignment="1">
      <alignment/>
    </xf>
    <xf numFmtId="164" fontId="2" fillId="0" borderId="8" xfId="0" applyFont="1" applyFill="1" applyBorder="1" applyAlignment="1">
      <alignment horizontal="left" vertical="top" wrapText="1"/>
    </xf>
    <xf numFmtId="164" fontId="2" fillId="0" borderId="9" xfId="0" applyFont="1" applyFill="1" applyBorder="1" applyAlignment="1">
      <alignment horizontal="left" vertical="top" wrapText="1"/>
    </xf>
    <xf numFmtId="167" fontId="2" fillId="0" borderId="9" xfId="0" applyNumberFormat="1" applyFont="1" applyFill="1" applyBorder="1" applyAlignment="1">
      <alignment horizontal="left" vertical="top" wrapText="1"/>
    </xf>
    <xf numFmtId="167" fontId="2" fillId="0" borderId="10" xfId="0" applyNumberFormat="1" applyFont="1" applyFill="1" applyBorder="1" applyAlignment="1">
      <alignment horizontal="left" vertical="top" wrapText="1"/>
    </xf>
    <xf numFmtId="164" fontId="5" fillId="0" borderId="11" xfId="0" applyFont="1" applyFill="1" applyBorder="1" applyAlignment="1">
      <alignment horizontal="center" vertical="center" wrapText="1"/>
    </xf>
    <xf numFmtId="164" fontId="2" fillId="0" borderId="8" xfId="0" applyFont="1" applyFill="1" applyBorder="1" applyAlignment="1">
      <alignment horizontal="left" vertical="center" wrapText="1"/>
    </xf>
    <xf numFmtId="164" fontId="2" fillId="0" borderId="9" xfId="0" applyFont="1" applyFill="1" applyBorder="1" applyAlignment="1">
      <alignment horizontal="justify" vertical="center" wrapText="1"/>
    </xf>
    <xf numFmtId="164" fontId="2" fillId="0" borderId="9" xfId="0" applyFont="1" applyFill="1" applyBorder="1" applyAlignment="1">
      <alignment horizontal="justify" vertical="top" wrapText="1"/>
    </xf>
    <xf numFmtId="164" fontId="2" fillId="0" borderId="10" xfId="0" applyFont="1" applyFill="1" applyBorder="1" applyAlignment="1">
      <alignment horizontal="left" wrapText="1"/>
    </xf>
    <xf numFmtId="164" fontId="5" fillId="0" borderId="0" xfId="0" applyFont="1" applyFill="1" applyBorder="1" applyAlignment="1">
      <alignment horizontal="center" vertical="center" wrapText="1"/>
    </xf>
    <xf numFmtId="164" fontId="6" fillId="0" borderId="12" xfId="0" applyFont="1" applyFill="1" applyBorder="1" applyAlignment="1">
      <alignment horizontal="left" vertical="top" wrapText="1"/>
    </xf>
    <xf numFmtId="164" fontId="2" fillId="0" borderId="0" xfId="0" applyFont="1" applyFill="1" applyBorder="1" applyAlignment="1">
      <alignment horizontal="left" vertical="top" wrapText="1"/>
    </xf>
    <xf numFmtId="164" fontId="5" fillId="0" borderId="13" xfId="0" applyFont="1" applyFill="1" applyBorder="1" applyAlignment="1">
      <alignment horizontal="left" wrapText="1"/>
    </xf>
    <xf numFmtId="168" fontId="5" fillId="0" borderId="14" xfId="0" applyNumberFormat="1" applyFont="1" applyFill="1" applyBorder="1" applyAlignment="1">
      <alignment horizontal="center" wrapText="1"/>
    </xf>
    <xf numFmtId="164" fontId="2" fillId="0" borderId="15" xfId="0" applyFont="1" applyFill="1" applyBorder="1" applyAlignment="1">
      <alignment horizontal="left" wrapText="1"/>
    </xf>
    <xf numFmtId="168" fontId="5" fillId="0" borderId="16" xfId="0" applyNumberFormat="1" applyFont="1" applyFill="1" applyBorder="1" applyAlignment="1">
      <alignment horizontal="center" wrapText="1"/>
    </xf>
    <xf numFmtId="167" fontId="2" fillId="0" borderId="16" xfId="0" applyNumberFormat="1" applyFont="1" applyFill="1" applyBorder="1" applyAlignment="1">
      <alignment horizontal="center"/>
    </xf>
    <xf numFmtId="164" fontId="5" fillId="0" borderId="15" xfId="0" applyFont="1" applyFill="1" applyBorder="1" applyAlignment="1">
      <alignment horizontal="left" wrapText="1"/>
    </xf>
    <xf numFmtId="164" fontId="2" fillId="0" borderId="17" xfId="0" applyFont="1" applyFill="1" applyBorder="1" applyAlignment="1">
      <alignment horizontal="left" wrapText="1"/>
    </xf>
    <xf numFmtId="168" fontId="5" fillId="0" borderId="18" xfId="0" applyNumberFormat="1" applyFont="1" applyFill="1" applyBorder="1" applyAlignment="1">
      <alignment horizontal="center" wrapText="1"/>
    </xf>
    <xf numFmtId="164" fontId="2" fillId="0" borderId="0" xfId="0" applyFont="1" applyFill="1" applyBorder="1" applyAlignment="1">
      <alignment horizontal="left" wrapText="1"/>
    </xf>
    <xf numFmtId="164" fontId="5" fillId="0" borderId="19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3" fillId="0" borderId="19" xfId="0" applyFont="1" applyFill="1" applyBorder="1" applyAlignment="1">
      <alignment horizontal="center" wrapText="1"/>
    </xf>
    <xf numFmtId="168" fontId="7" fillId="0" borderId="3" xfId="0" applyNumberFormat="1" applyFont="1" applyFill="1" applyBorder="1" applyAlignment="1">
      <alignment horizontal="center" vertical="top" wrapText="1"/>
    </xf>
    <xf numFmtId="164" fontId="2" fillId="0" borderId="19" xfId="0" applyFont="1" applyFill="1" applyBorder="1" applyAlignment="1">
      <alignment wrapText="1"/>
    </xf>
    <xf numFmtId="168" fontId="8" fillId="0" borderId="3" xfId="0" applyNumberFormat="1" applyFont="1" applyFill="1" applyBorder="1" applyAlignment="1">
      <alignment horizontal="center" vertical="top" wrapText="1"/>
    </xf>
    <xf numFmtId="168" fontId="9" fillId="0" borderId="3" xfId="0" applyNumberFormat="1" applyFont="1" applyFill="1" applyBorder="1" applyAlignment="1">
      <alignment horizontal="center" vertical="top" wrapText="1"/>
    </xf>
    <xf numFmtId="164" fontId="3" fillId="0" borderId="3" xfId="0" applyFont="1" applyFill="1" applyBorder="1" applyAlignment="1">
      <alignment horizontal="center" wrapText="1"/>
    </xf>
    <xf numFmtId="164" fontId="10" fillId="0" borderId="3" xfId="0" applyFont="1" applyFill="1" applyBorder="1" applyAlignment="1">
      <alignment horizontal="left" wrapText="1"/>
    </xf>
    <xf numFmtId="164" fontId="10" fillId="0" borderId="19" xfId="0" applyFont="1" applyFill="1" applyBorder="1" applyAlignment="1">
      <alignment wrapText="1"/>
    </xf>
    <xf numFmtId="164" fontId="11" fillId="0" borderId="0" xfId="0" applyFont="1" applyFill="1" applyAlignment="1">
      <alignment/>
    </xf>
    <xf numFmtId="164" fontId="11" fillId="0" borderId="0" xfId="0" applyFont="1" applyFill="1" applyAlignment="1">
      <alignment horizontal="center"/>
    </xf>
    <xf numFmtId="168" fontId="11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 horizontal="center"/>
    </xf>
    <xf numFmtId="168" fontId="12" fillId="0" borderId="0" xfId="0" applyNumberFormat="1" applyFont="1" applyFill="1" applyAlignment="1">
      <alignment/>
    </xf>
    <xf numFmtId="168" fontId="11" fillId="0" borderId="0" xfId="0" applyNumberFormat="1" applyFont="1" applyFill="1" applyAlignment="1">
      <alignment/>
    </xf>
    <xf numFmtId="164" fontId="13" fillId="0" borderId="0" xfId="0" applyFont="1" applyFill="1" applyBorder="1" applyAlignment="1">
      <alignment horizontal="center"/>
    </xf>
    <xf numFmtId="164" fontId="14" fillId="0" borderId="0" xfId="0" applyFont="1" applyFill="1" applyBorder="1" applyAlignment="1">
      <alignment horizontal="center" wrapText="1"/>
    </xf>
    <xf numFmtId="164" fontId="13" fillId="0" borderId="1" xfId="0" applyFont="1" applyFill="1" applyBorder="1" applyAlignment="1">
      <alignment horizontal="center"/>
    </xf>
    <xf numFmtId="164" fontId="14" fillId="0" borderId="3" xfId="0" applyFont="1" applyFill="1" applyBorder="1" applyAlignment="1">
      <alignment horizontal="center" vertical="center" wrapText="1"/>
    </xf>
    <xf numFmtId="168" fontId="14" fillId="0" borderId="19" xfId="0" applyNumberFormat="1" applyFont="1" applyFill="1" applyBorder="1" applyAlignment="1">
      <alignment horizontal="center" vertical="center" wrapText="1"/>
    </xf>
    <xf numFmtId="164" fontId="11" fillId="0" borderId="0" xfId="0" applyFont="1" applyFill="1" applyAlignment="1">
      <alignment horizontal="center" vertical="center" wrapText="1"/>
    </xf>
    <xf numFmtId="168" fontId="14" fillId="0" borderId="3" xfId="0" applyNumberFormat="1" applyFont="1" applyFill="1" applyBorder="1" applyAlignment="1">
      <alignment horizontal="center" vertical="center" wrapText="1"/>
    </xf>
    <xf numFmtId="168" fontId="15" fillId="0" borderId="3" xfId="0" applyNumberFormat="1" applyFont="1" applyFill="1" applyBorder="1" applyAlignment="1">
      <alignment horizontal="center" vertical="center" wrapText="1"/>
    </xf>
    <xf numFmtId="169" fontId="14" fillId="0" borderId="3" xfId="0" applyNumberFormat="1" applyFont="1" applyFill="1" applyBorder="1" applyAlignment="1">
      <alignment horizontal="center" vertical="center" wrapText="1"/>
    </xf>
    <xf numFmtId="169" fontId="14" fillId="0" borderId="19" xfId="0" applyNumberFormat="1" applyFont="1" applyFill="1" applyBorder="1" applyAlignment="1">
      <alignment horizontal="center" vertical="center" wrapText="1"/>
    </xf>
    <xf numFmtId="169" fontId="15" fillId="0" borderId="3" xfId="0" applyNumberFormat="1" applyFont="1" applyFill="1" applyBorder="1" applyAlignment="1">
      <alignment horizontal="center" vertical="center" wrapText="1"/>
    </xf>
    <xf numFmtId="169" fontId="14" fillId="0" borderId="6" xfId="0" applyNumberFormat="1" applyFont="1" applyFill="1" applyBorder="1" applyAlignment="1">
      <alignment horizontal="center" vertical="center" wrapText="1"/>
    </xf>
    <xf numFmtId="169" fontId="15" fillId="0" borderId="6" xfId="0" applyNumberFormat="1" applyFont="1" applyFill="1" applyBorder="1" applyAlignment="1">
      <alignment horizontal="center" vertical="center" wrapText="1"/>
    </xf>
    <xf numFmtId="169" fontId="11" fillId="0" borderId="0" xfId="0" applyNumberFormat="1" applyFont="1" applyAlignment="1">
      <alignment horizontal="center" vertical="center" wrapText="1"/>
    </xf>
    <xf numFmtId="164" fontId="14" fillId="2" borderId="3" xfId="0" applyFont="1" applyFill="1" applyBorder="1" applyAlignment="1">
      <alignment horizontal="center" vertical="top" wrapText="1"/>
    </xf>
    <xf numFmtId="165" fontId="14" fillId="2" borderId="3" xfId="0" applyNumberFormat="1" applyFont="1" applyFill="1" applyBorder="1" applyAlignment="1">
      <alignment horizontal="center" vertical="top" wrapText="1"/>
    </xf>
    <xf numFmtId="168" fontId="14" fillId="2" borderId="19" xfId="0" applyNumberFormat="1" applyFont="1" applyFill="1" applyBorder="1" applyAlignment="1">
      <alignment horizontal="center"/>
    </xf>
    <xf numFmtId="168" fontId="14" fillId="2" borderId="3" xfId="0" applyNumberFormat="1" applyFont="1" applyFill="1" applyBorder="1" applyAlignment="1">
      <alignment horizontal="center"/>
    </xf>
    <xf numFmtId="164" fontId="14" fillId="0" borderId="0" xfId="0" applyFont="1" applyAlignment="1">
      <alignment/>
    </xf>
    <xf numFmtId="164" fontId="11" fillId="0" borderId="3" xfId="0" applyFont="1" applyFill="1" applyBorder="1" applyAlignment="1">
      <alignment horizontal="center" vertical="top" wrapText="1"/>
    </xf>
    <xf numFmtId="165" fontId="14" fillId="0" borderId="3" xfId="0" applyNumberFormat="1" applyFont="1" applyFill="1" applyBorder="1" applyAlignment="1">
      <alignment horizontal="center" vertical="top" wrapText="1"/>
    </xf>
    <xf numFmtId="168" fontId="14" fillId="0" borderId="19" xfId="0" applyNumberFormat="1" applyFont="1" applyFill="1" applyBorder="1" applyAlignment="1">
      <alignment horizontal="center"/>
    </xf>
    <xf numFmtId="168" fontId="14" fillId="0" borderId="19" xfId="0" applyNumberFormat="1" applyFont="1" applyBorder="1" applyAlignment="1">
      <alignment horizontal="center" vertical="top" wrapText="1"/>
    </xf>
    <xf numFmtId="168" fontId="14" fillId="0" borderId="3" xfId="0" applyNumberFormat="1" applyFont="1" applyBorder="1" applyAlignment="1">
      <alignment horizontal="center" vertical="top" wrapText="1"/>
    </xf>
    <xf numFmtId="168" fontId="0" fillId="0" borderId="3" xfId="0" applyNumberFormat="1" applyFont="1" applyBorder="1" applyAlignment="1">
      <alignment vertical="top" wrapText="1"/>
    </xf>
    <xf numFmtId="168" fontId="15" fillId="0" borderId="3" xfId="0" applyNumberFormat="1" applyFont="1" applyBorder="1" applyAlignment="1">
      <alignment vertical="top" wrapText="1"/>
    </xf>
    <xf numFmtId="168" fontId="14" fillId="0" borderId="3" xfId="0" applyNumberFormat="1" applyFont="1" applyBorder="1" applyAlignment="1">
      <alignment vertical="top" wrapText="1"/>
    </xf>
    <xf numFmtId="168" fontId="16" fillId="0" borderId="3" xfId="0" applyNumberFormat="1" applyFont="1" applyBorder="1" applyAlignment="1">
      <alignment/>
    </xf>
    <xf numFmtId="168" fontId="15" fillId="0" borderId="3" xfId="0" applyNumberFormat="1" applyFont="1" applyBorder="1" applyAlignment="1">
      <alignment/>
    </xf>
    <xf numFmtId="168" fontId="14" fillId="0" borderId="3" xfId="0" applyNumberFormat="1" applyFont="1" applyBorder="1" applyAlignment="1">
      <alignment horizontal="center"/>
    </xf>
    <xf numFmtId="167" fontId="14" fillId="0" borderId="3" xfId="0" applyNumberFormat="1" applyFont="1" applyBorder="1" applyAlignment="1">
      <alignment horizontal="center"/>
    </xf>
    <xf numFmtId="164" fontId="11" fillId="0" borderId="0" xfId="0" applyFont="1" applyAlignment="1">
      <alignment horizontal="left" indent="1"/>
    </xf>
    <xf numFmtId="164" fontId="11" fillId="0" borderId="3" xfId="0" applyFont="1" applyFill="1" applyBorder="1" applyAlignment="1">
      <alignment horizontal="left" vertical="top" wrapText="1"/>
    </xf>
    <xf numFmtId="165" fontId="14" fillId="0" borderId="19" xfId="0" applyNumberFormat="1" applyFont="1" applyFill="1" applyBorder="1" applyAlignment="1">
      <alignment horizontal="center" vertical="top" wrapText="1"/>
    </xf>
    <xf numFmtId="168" fontId="11" fillId="0" borderId="19" xfId="0" applyNumberFormat="1" applyFont="1" applyBorder="1" applyAlignment="1">
      <alignment horizontal="center" vertical="top" wrapText="1"/>
    </xf>
    <xf numFmtId="168" fontId="11" fillId="0" borderId="3" xfId="0" applyNumberFormat="1" applyFont="1" applyFill="1" applyBorder="1" applyAlignment="1">
      <alignment horizontal="center" vertical="top" wrapText="1"/>
    </xf>
    <xf numFmtId="168" fontId="14" fillId="0" borderId="3" xfId="0" applyNumberFormat="1" applyFont="1" applyBorder="1" applyAlignment="1">
      <alignment/>
    </xf>
    <xf numFmtId="168" fontId="11" fillId="0" borderId="3" xfId="0" applyNumberFormat="1" applyFont="1" applyBorder="1" applyAlignment="1">
      <alignment horizontal="center"/>
    </xf>
    <xf numFmtId="168" fontId="11" fillId="0" borderId="3" xfId="0" applyNumberFormat="1" applyFont="1" applyBorder="1" applyAlignment="1">
      <alignment horizontal="center" vertical="top" wrapText="1"/>
    </xf>
    <xf numFmtId="168" fontId="11" fillId="0" borderId="3" xfId="0" applyNumberFormat="1" applyFont="1" applyBorder="1" applyAlignment="1">
      <alignment vertical="top" wrapText="1"/>
    </xf>
    <xf numFmtId="168" fontId="11" fillId="0" borderId="19" xfId="0" applyNumberFormat="1" applyFont="1" applyFill="1" applyBorder="1" applyAlignment="1">
      <alignment horizontal="center" vertical="top" wrapText="1"/>
    </xf>
    <xf numFmtId="165" fontId="11" fillId="0" borderId="3" xfId="0" applyNumberFormat="1" applyFont="1" applyFill="1" applyBorder="1" applyAlignment="1">
      <alignment horizontal="center" vertical="top" wrapText="1"/>
    </xf>
    <xf numFmtId="168" fontId="11" fillId="0" borderId="3" xfId="0" applyNumberFormat="1" applyFont="1" applyBorder="1" applyAlignment="1">
      <alignment/>
    </xf>
    <xf numFmtId="167" fontId="11" fillId="0" borderId="3" xfId="0" applyNumberFormat="1" applyFont="1" applyBorder="1" applyAlignment="1">
      <alignment horizontal="center"/>
    </xf>
    <xf numFmtId="164" fontId="11" fillId="0" borderId="0" xfId="0" applyFont="1" applyAlignment="1">
      <alignment/>
    </xf>
    <xf numFmtId="164" fontId="11" fillId="0" borderId="5" xfId="0" applyFont="1" applyFill="1" applyBorder="1" applyAlignment="1">
      <alignment horizontal="left" vertical="top" wrapText="1"/>
    </xf>
    <xf numFmtId="165" fontId="14" fillId="0" borderId="5" xfId="0" applyNumberFormat="1" applyFont="1" applyFill="1" applyBorder="1" applyAlignment="1">
      <alignment horizontal="center" vertical="top" wrapText="1"/>
    </xf>
    <xf numFmtId="165" fontId="11" fillId="0" borderId="5" xfId="0" applyNumberFormat="1" applyFont="1" applyFill="1" applyBorder="1" applyAlignment="1">
      <alignment horizontal="center" vertical="top" wrapText="1"/>
    </xf>
    <xf numFmtId="168" fontId="11" fillId="0" borderId="20" xfId="0" applyNumberFormat="1" applyFont="1" applyBorder="1" applyAlignment="1">
      <alignment horizontal="center" wrapText="1"/>
    </xf>
    <xf numFmtId="168" fontId="11" fillId="0" borderId="5" xfId="0" applyNumberFormat="1" applyFont="1" applyBorder="1" applyAlignment="1">
      <alignment horizontal="center" wrapText="1"/>
    </xf>
    <xf numFmtId="168" fontId="11" fillId="0" borderId="5" xfId="0" applyNumberFormat="1" applyFont="1" applyBorder="1" applyAlignment="1">
      <alignment horizontal="center"/>
    </xf>
    <xf numFmtId="167" fontId="11" fillId="0" borderId="5" xfId="0" applyNumberFormat="1" applyFont="1" applyBorder="1" applyAlignment="1">
      <alignment horizontal="center"/>
    </xf>
    <xf numFmtId="164" fontId="14" fillId="2" borderId="3" xfId="0" applyFont="1" applyFill="1" applyBorder="1" applyAlignment="1">
      <alignment horizontal="left" vertical="top" wrapText="1"/>
    </xf>
    <xf numFmtId="168" fontId="14" fillId="2" borderId="19" xfId="0" applyNumberFormat="1" applyFont="1" applyFill="1" applyBorder="1" applyAlignment="1">
      <alignment horizontal="center" vertical="center"/>
    </xf>
    <xf numFmtId="168" fontId="15" fillId="2" borderId="19" xfId="0" applyNumberFormat="1" applyFont="1" applyFill="1" applyBorder="1" applyAlignment="1">
      <alignment horizontal="center" vertical="center"/>
    </xf>
    <xf numFmtId="168" fontId="14" fillId="2" borderId="3" xfId="0" applyNumberFormat="1" applyFont="1" applyFill="1" applyBorder="1" applyAlignment="1">
      <alignment horizontal="center" vertical="center"/>
    </xf>
    <xf numFmtId="168" fontId="14" fillId="0" borderId="0" xfId="0" applyNumberFormat="1" applyFont="1" applyAlignment="1">
      <alignment/>
    </xf>
    <xf numFmtId="164" fontId="11" fillId="3" borderId="5" xfId="0" applyFont="1" applyFill="1" applyBorder="1" applyAlignment="1">
      <alignment horizontal="center" wrapText="1"/>
    </xf>
    <xf numFmtId="165" fontId="14" fillId="3" borderId="5" xfId="0" applyNumberFormat="1" applyFont="1" applyFill="1" applyBorder="1" applyAlignment="1">
      <alignment horizontal="center" vertical="top" wrapText="1"/>
    </xf>
    <xf numFmtId="168" fontId="14" fillId="3" borderId="20" xfId="0" applyNumberFormat="1" applyFont="1" applyFill="1" applyBorder="1" applyAlignment="1">
      <alignment horizontal="center"/>
    </xf>
    <xf numFmtId="168" fontId="14" fillId="3" borderId="20" xfId="0" applyNumberFormat="1" applyFont="1" applyFill="1" applyBorder="1" applyAlignment="1">
      <alignment horizontal="center" wrapText="1"/>
    </xf>
    <xf numFmtId="168" fontId="14" fillId="3" borderId="5" xfId="0" applyNumberFormat="1" applyFont="1" applyFill="1" applyBorder="1" applyAlignment="1">
      <alignment horizontal="center"/>
    </xf>
    <xf numFmtId="168" fontId="15" fillId="3" borderId="5" xfId="0" applyNumberFormat="1" applyFont="1" applyFill="1" applyBorder="1" applyAlignment="1">
      <alignment horizontal="center"/>
    </xf>
    <xf numFmtId="167" fontId="14" fillId="3" borderId="5" xfId="0" applyNumberFormat="1" applyFont="1" applyFill="1" applyBorder="1" applyAlignment="1">
      <alignment horizontal="center"/>
    </xf>
    <xf numFmtId="164" fontId="11" fillId="0" borderId="3" xfId="0" applyFont="1" applyFill="1" applyBorder="1" applyAlignment="1">
      <alignment horizontal="center" wrapText="1"/>
    </xf>
    <xf numFmtId="168" fontId="0" fillId="0" borderId="3" xfId="0" applyNumberFormat="1" applyFont="1" applyBorder="1" applyAlignment="1">
      <alignment/>
    </xf>
    <xf numFmtId="168" fontId="17" fillId="0" borderId="3" xfId="0" applyNumberFormat="1" applyFont="1" applyBorder="1" applyAlignment="1">
      <alignment horizontal="center"/>
    </xf>
    <xf numFmtId="164" fontId="11" fillId="3" borderId="3" xfId="0" applyFont="1" applyFill="1" applyBorder="1" applyAlignment="1">
      <alignment horizontal="center" wrapText="1"/>
    </xf>
    <xf numFmtId="165" fontId="14" fillId="3" borderId="3" xfId="0" applyNumberFormat="1" applyFont="1" applyFill="1" applyBorder="1" applyAlignment="1">
      <alignment horizontal="center" vertical="top" wrapText="1"/>
    </xf>
    <xf numFmtId="165" fontId="11" fillId="3" borderId="3" xfId="0" applyNumberFormat="1" applyFont="1" applyFill="1" applyBorder="1" applyAlignment="1">
      <alignment horizontal="center" vertical="top" wrapText="1"/>
    </xf>
    <xf numFmtId="168" fontId="11" fillId="3" borderId="19" xfId="0" applyNumberFormat="1" applyFont="1" applyFill="1" applyBorder="1" applyAlignment="1">
      <alignment horizontal="center"/>
    </xf>
    <xf numFmtId="168" fontId="11" fillId="3" borderId="3" xfId="0" applyNumberFormat="1" applyFont="1" applyFill="1" applyBorder="1" applyAlignment="1">
      <alignment horizontal="center"/>
    </xf>
    <xf numFmtId="168" fontId="11" fillId="0" borderId="19" xfId="0" applyNumberFormat="1" applyFont="1" applyFill="1" applyBorder="1" applyAlignment="1">
      <alignment horizontal="center"/>
    </xf>
    <xf numFmtId="168" fontId="11" fillId="0" borderId="3" xfId="0" applyNumberFormat="1" applyFont="1" applyFill="1" applyBorder="1" applyAlignment="1">
      <alignment/>
    </xf>
    <xf numFmtId="168" fontId="11" fillId="0" borderId="3" xfId="0" applyNumberFormat="1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168" fontId="14" fillId="3" borderId="19" xfId="0" applyNumberFormat="1" applyFont="1" applyFill="1" applyBorder="1" applyAlignment="1">
      <alignment horizontal="center" vertical="center"/>
    </xf>
    <xf numFmtId="168" fontId="14" fillId="3" borderId="3" xfId="0" applyNumberFormat="1" applyFont="1" applyFill="1" applyBorder="1" applyAlignment="1">
      <alignment horizontal="center" vertical="center"/>
    </xf>
    <xf numFmtId="168" fontId="14" fillId="0" borderId="3" xfId="0" applyNumberFormat="1" applyFont="1" applyFill="1" applyBorder="1" applyAlignment="1">
      <alignment/>
    </xf>
    <xf numFmtId="168" fontId="14" fillId="0" borderId="3" xfId="0" applyNumberFormat="1" applyFont="1" applyFill="1" applyBorder="1" applyAlignment="1">
      <alignment horizontal="center"/>
    </xf>
    <xf numFmtId="168" fontId="17" fillId="0" borderId="19" xfId="0" applyNumberFormat="1" applyFont="1" applyBorder="1" applyAlignment="1">
      <alignment horizontal="center" vertical="top" wrapText="1"/>
    </xf>
    <xf numFmtId="168" fontId="17" fillId="0" borderId="19" xfId="0" applyNumberFormat="1" applyFont="1" applyFill="1" applyBorder="1" applyAlignment="1">
      <alignment horizontal="center" vertical="top" wrapText="1"/>
    </xf>
    <xf numFmtId="164" fontId="11" fillId="2" borderId="3" xfId="0" applyFont="1" applyFill="1" applyBorder="1" applyAlignment="1">
      <alignment horizontal="center" wrapText="1"/>
    </xf>
    <xf numFmtId="168" fontId="14" fillId="2" borderId="19" xfId="0" applyNumberFormat="1" applyFont="1" applyFill="1" applyBorder="1" applyAlignment="1">
      <alignment horizontal="center" vertical="center" wrapText="1"/>
    </xf>
    <xf numFmtId="168" fontId="14" fillId="2" borderId="3" xfId="0" applyNumberFormat="1" applyFont="1" applyFill="1" applyBorder="1" applyAlignment="1">
      <alignment horizontal="center" vertical="center" wrapText="1"/>
    </xf>
    <xf numFmtId="167" fontId="14" fillId="2" borderId="3" xfId="0" applyNumberFormat="1" applyFont="1" applyFill="1" applyBorder="1" applyAlignment="1">
      <alignment horizontal="center" vertical="center"/>
    </xf>
    <xf numFmtId="164" fontId="11" fillId="2" borderId="3" xfId="0" applyFont="1" applyFill="1" applyBorder="1" applyAlignment="1">
      <alignment horizontal="center" vertical="center" wrapText="1"/>
    </xf>
    <xf numFmtId="164" fontId="11" fillId="0" borderId="6" xfId="0" applyFont="1" applyFill="1" applyBorder="1" applyAlignment="1">
      <alignment horizontal="center" wrapText="1"/>
    </xf>
    <xf numFmtId="165" fontId="14" fillId="0" borderId="6" xfId="0" applyNumberFormat="1" applyFont="1" applyFill="1" applyBorder="1" applyAlignment="1">
      <alignment horizontal="center" vertical="top" wrapText="1"/>
    </xf>
    <xf numFmtId="168" fontId="14" fillId="0" borderId="21" xfId="0" applyNumberFormat="1" applyFont="1" applyFill="1" applyBorder="1" applyAlignment="1">
      <alignment horizontal="center"/>
    </xf>
    <xf numFmtId="168" fontId="14" fillId="0" borderId="21" xfId="0" applyNumberFormat="1" applyFont="1" applyBorder="1" applyAlignment="1">
      <alignment horizontal="center" vertical="top" wrapText="1"/>
    </xf>
    <xf numFmtId="168" fontId="14" fillId="0" borderId="6" xfId="0" applyNumberFormat="1" applyFont="1" applyBorder="1" applyAlignment="1">
      <alignment horizontal="center" vertical="top" wrapText="1"/>
    </xf>
    <xf numFmtId="168" fontId="14" fillId="0" borderId="6" xfId="0" applyNumberFormat="1" applyFont="1" applyBorder="1" applyAlignment="1">
      <alignment vertical="top" wrapText="1"/>
    </xf>
    <xf numFmtId="168" fontId="14" fillId="0" borderId="6" xfId="0" applyNumberFormat="1" applyFont="1" applyFill="1" applyBorder="1" applyAlignment="1">
      <alignment horizontal="center"/>
    </xf>
    <xf numFmtId="167" fontId="14" fillId="0" borderId="6" xfId="0" applyNumberFormat="1" applyFont="1" applyFill="1" applyBorder="1" applyAlignment="1">
      <alignment horizontal="center"/>
    </xf>
    <xf numFmtId="168" fontId="11" fillId="0" borderId="3" xfId="0" applyNumberFormat="1" applyFont="1" applyFill="1" applyBorder="1" applyAlignment="1">
      <alignment vertical="top" wrapText="1"/>
    </xf>
    <xf numFmtId="168" fontId="12" fillId="0" borderId="19" xfId="0" applyNumberFormat="1" applyFont="1" applyFill="1" applyBorder="1" applyAlignment="1">
      <alignment horizontal="center" vertical="top" wrapText="1"/>
    </xf>
    <xf numFmtId="164" fontId="14" fillId="0" borderId="0" xfId="0" applyFont="1" applyFill="1" applyBorder="1" applyAlignment="1">
      <alignment horizontal="justify" vertical="top" wrapText="1"/>
    </xf>
    <xf numFmtId="165" fontId="14" fillId="0" borderId="0" xfId="0" applyNumberFormat="1" applyFont="1" applyFill="1" applyBorder="1" applyAlignment="1">
      <alignment horizontal="center" vertical="top" wrapText="1"/>
    </xf>
    <xf numFmtId="168" fontId="14" fillId="0" borderId="0" xfId="0" applyNumberFormat="1" applyFont="1" applyFill="1" applyBorder="1" applyAlignment="1">
      <alignment horizontal="center"/>
    </xf>
    <xf numFmtId="168" fontId="14" fillId="0" borderId="0" xfId="0" applyNumberFormat="1" applyFont="1" applyFill="1" applyBorder="1" applyAlignment="1">
      <alignment horizontal="center" vertical="top" wrapText="1"/>
    </xf>
    <xf numFmtId="168" fontId="15" fillId="0" borderId="0" xfId="0" applyNumberFormat="1" applyFont="1" applyFill="1" applyBorder="1" applyAlignment="1">
      <alignment horizontal="center" vertical="top" wrapText="1"/>
    </xf>
    <xf numFmtId="168" fontId="15" fillId="0" borderId="0" xfId="0" applyNumberFormat="1" applyFont="1" applyFill="1" applyBorder="1" applyAlignment="1">
      <alignment horizontal="center"/>
    </xf>
    <xf numFmtId="168" fontId="14" fillId="0" borderId="0" xfId="0" applyNumberFormat="1" applyFont="1" applyBorder="1" applyAlignment="1">
      <alignment horizontal="center"/>
    </xf>
    <xf numFmtId="167" fontId="14" fillId="0" borderId="0" xfId="0" applyNumberFormat="1" applyFont="1" applyBorder="1" applyAlignment="1">
      <alignment horizontal="center"/>
    </xf>
    <xf numFmtId="164" fontId="18" fillId="0" borderId="1" xfId="0" applyFont="1" applyFill="1" applyBorder="1" applyAlignment="1">
      <alignment horizontal="justify"/>
    </xf>
    <xf numFmtId="165" fontId="18" fillId="0" borderId="0" xfId="0" applyNumberFormat="1" applyFont="1" applyFill="1" applyAlignment="1">
      <alignment horizontal="center"/>
    </xf>
    <xf numFmtId="168" fontId="11" fillId="0" borderId="1" xfId="0" applyNumberFormat="1" applyFont="1" applyFill="1" applyBorder="1" applyAlignment="1">
      <alignment horizontal="center"/>
    </xf>
    <xf numFmtId="168" fontId="11" fillId="0" borderId="0" xfId="0" applyNumberFormat="1" applyFont="1" applyAlignment="1">
      <alignment horizontal="center"/>
    </xf>
    <xf numFmtId="164" fontId="0" fillId="0" borderId="0" xfId="0" applyFont="1" applyAlignment="1">
      <alignment horizontal="center"/>
    </xf>
    <xf numFmtId="164" fontId="12" fillId="0" borderId="3" xfId="0" applyFont="1" applyFill="1" applyBorder="1" applyAlignment="1">
      <alignment horizontal="left" vertical="top" wrapText="1"/>
    </xf>
    <xf numFmtId="165" fontId="15" fillId="0" borderId="3" xfId="0" applyNumberFormat="1" applyFont="1" applyFill="1" applyBorder="1" applyAlignment="1">
      <alignment horizontal="center" vertical="top" wrapText="1"/>
    </xf>
    <xf numFmtId="165" fontId="15" fillId="0" borderId="19" xfId="0" applyNumberFormat="1" applyFont="1" applyFill="1" applyBorder="1" applyAlignment="1">
      <alignment horizontal="center" vertical="top" wrapText="1"/>
    </xf>
    <xf numFmtId="168" fontId="15" fillId="0" borderId="19" xfId="0" applyNumberFormat="1" applyFont="1" applyFill="1" applyBorder="1" applyAlignment="1">
      <alignment horizontal="center"/>
    </xf>
    <xf numFmtId="168" fontId="12" fillId="0" borderId="3" xfId="0" applyNumberFormat="1" applyFont="1" applyFill="1" applyBorder="1" applyAlignment="1">
      <alignment horizontal="center" vertical="top" wrapText="1"/>
    </xf>
    <xf numFmtId="168" fontId="12" fillId="0" borderId="3" xfId="0" applyNumberFormat="1" applyFont="1" applyFill="1" applyBorder="1" applyAlignment="1">
      <alignment vertical="top" wrapText="1"/>
    </xf>
    <xf numFmtId="168" fontId="15" fillId="0" borderId="3" xfId="0" applyNumberFormat="1" applyFont="1" applyFill="1" applyBorder="1" applyAlignment="1">
      <alignment/>
    </xf>
    <xf numFmtId="168" fontId="15" fillId="0" borderId="3" xfId="0" applyNumberFormat="1" applyFont="1" applyFill="1" applyBorder="1" applyAlignment="1">
      <alignment horizontal="center"/>
    </xf>
    <xf numFmtId="168" fontId="15" fillId="0" borderId="3" xfId="0" applyNumberFormat="1" applyFont="1" applyBorder="1" applyAlignment="1">
      <alignment horizontal="center"/>
    </xf>
    <xf numFmtId="167" fontId="15" fillId="0" borderId="3" xfId="0" applyNumberFormat="1" applyFont="1" applyBorder="1" applyAlignment="1">
      <alignment horizontal="center"/>
    </xf>
    <xf numFmtId="164" fontId="12" fillId="0" borderId="0" xfId="0" applyFont="1" applyAlignment="1">
      <alignment horizontal="left" indent="1"/>
    </xf>
    <xf numFmtId="168" fontId="11" fillId="0" borderId="0" xfId="0" applyNumberFormat="1" applyFont="1" applyAlignment="1">
      <alignment/>
    </xf>
    <xf numFmtId="168" fontId="12" fillId="0" borderId="0" xfId="0" applyNumberFormat="1" applyFont="1" applyAlignment="1">
      <alignment/>
    </xf>
    <xf numFmtId="168" fontId="11" fillId="0" borderId="0" xfId="0" applyNumberFormat="1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center" vertical="center" wrapText="1"/>
    </xf>
    <xf numFmtId="164" fontId="11" fillId="0" borderId="0" xfId="0" applyFont="1" applyFill="1" applyBorder="1" applyAlignment="1">
      <alignment horizontal="left"/>
    </xf>
    <xf numFmtId="168" fontId="11" fillId="0" borderId="1" xfId="0" applyNumberFormat="1" applyFont="1" applyFill="1" applyBorder="1" applyAlignment="1">
      <alignment/>
    </xf>
    <xf numFmtId="164" fontId="11" fillId="0" borderId="0" xfId="0" applyFont="1" applyFill="1" applyAlignment="1">
      <alignment horizontal="left"/>
    </xf>
    <xf numFmtId="168" fontId="11" fillId="0" borderId="0" xfId="0" applyNumberFormat="1" applyFont="1" applyFill="1" applyBorder="1" applyAlignment="1">
      <alignment horizontal="left"/>
    </xf>
    <xf numFmtId="164" fontId="11" fillId="0" borderId="1" xfId="0" applyFont="1" applyFill="1" applyBorder="1" applyAlignment="1">
      <alignment/>
    </xf>
    <xf numFmtId="168" fontId="11" fillId="3" borderId="19" xfId="0" applyNumberFormat="1" applyFont="1" applyFill="1" applyBorder="1" applyAlignment="1">
      <alignment horizontal="center" vertical="top" wrapText="1"/>
    </xf>
    <xf numFmtId="168" fontId="12" fillId="3" borderId="19" xfId="0" applyNumberFormat="1" applyFont="1" applyFill="1" applyBorder="1" applyAlignment="1">
      <alignment horizontal="center" vertical="top" wrapText="1"/>
    </xf>
    <xf numFmtId="168" fontId="11" fillId="3" borderId="3" xfId="0" applyNumberFormat="1" applyFont="1" applyFill="1" applyBorder="1" applyAlignment="1">
      <alignment horizontal="center" vertical="top" wrapText="1"/>
    </xf>
    <xf numFmtId="168" fontId="15" fillId="2" borderId="3" xfId="0" applyNumberFormat="1" applyFont="1" applyFill="1" applyBorder="1" applyAlignment="1">
      <alignment horizontal="center" vertical="center" wrapText="1"/>
    </xf>
    <xf numFmtId="168" fontId="15" fillId="0" borderId="6" xfId="0" applyNumberFormat="1" applyFont="1" applyBorder="1" applyAlignment="1">
      <alignment horizontal="center" vertical="top" wrapText="1"/>
    </xf>
    <xf numFmtId="168" fontId="14" fillId="0" borderId="0" xfId="0" applyNumberFormat="1" applyFont="1" applyBorder="1" applyAlignment="1">
      <alignment horizontal="center" vertical="top" wrapText="1"/>
    </xf>
    <xf numFmtId="168" fontId="15" fillId="0" borderId="0" xfId="0" applyNumberFormat="1" applyFont="1" applyBorder="1" applyAlignment="1">
      <alignment horizontal="center" vertical="top" wrapText="1"/>
    </xf>
    <xf numFmtId="168" fontId="12" fillId="0" borderId="0" xfId="0" applyNumberFormat="1" applyFont="1" applyAlignment="1">
      <alignment horizontal="center"/>
    </xf>
    <xf numFmtId="168" fontId="12" fillId="0" borderId="19" xfId="0" applyNumberFormat="1" applyFont="1" applyBorder="1" applyAlignment="1">
      <alignment horizontal="center" vertical="top" wrapText="1"/>
    </xf>
    <xf numFmtId="164" fontId="0" fillId="0" borderId="0" xfId="0" applyFont="1" applyAlignment="1">
      <alignment/>
    </xf>
    <xf numFmtId="164" fontId="21" fillId="0" borderId="0" xfId="0" applyFont="1" applyFill="1" applyAlignment="1">
      <alignment/>
    </xf>
    <xf numFmtId="164" fontId="21" fillId="0" borderId="0" xfId="0" applyFont="1" applyFill="1" applyAlignment="1">
      <alignment horizontal="center"/>
    </xf>
    <xf numFmtId="164" fontId="21" fillId="0" borderId="0" xfId="0" applyFont="1" applyAlignment="1">
      <alignment horizontal="center"/>
    </xf>
    <xf numFmtId="164" fontId="14" fillId="0" borderId="0" xfId="0" applyFont="1" applyBorder="1" applyAlignment="1">
      <alignment horizontal="right"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13" fillId="0" borderId="0" xfId="0" applyFont="1" applyFill="1" applyBorder="1" applyAlignment="1">
      <alignment horizontal="center" vertical="center"/>
    </xf>
    <xf numFmtId="164" fontId="13" fillId="0" borderId="0" xfId="0" applyFont="1" applyFill="1" applyAlignment="1">
      <alignment vertical="center"/>
    </xf>
    <xf numFmtId="164" fontId="24" fillId="0" borderId="0" xfId="0" applyFont="1" applyAlignment="1">
      <alignment vertical="center"/>
    </xf>
    <xf numFmtId="164" fontId="25" fillId="0" borderId="0" xfId="0" applyFont="1" applyFill="1" applyBorder="1" applyAlignment="1">
      <alignment vertical="center"/>
    </xf>
    <xf numFmtId="164" fontId="26" fillId="0" borderId="0" xfId="0" applyFont="1" applyFill="1" applyAlignment="1">
      <alignment vertical="center"/>
    </xf>
    <xf numFmtId="164" fontId="11" fillId="0" borderId="0" xfId="0" applyFont="1" applyFill="1" applyAlignment="1">
      <alignment vertical="center"/>
    </xf>
    <xf numFmtId="164" fontId="11" fillId="0" borderId="0" xfId="0" applyFont="1" applyFill="1" applyBorder="1" applyAlignment="1">
      <alignment vertical="center"/>
    </xf>
    <xf numFmtId="164" fontId="11" fillId="0" borderId="0" xfId="0" applyFont="1" applyFill="1" applyBorder="1" applyAlignment="1">
      <alignment horizontal="center" vertical="center"/>
    </xf>
    <xf numFmtId="164" fontId="10" fillId="0" borderId="0" xfId="0" applyFont="1" applyBorder="1" applyAlignment="1">
      <alignment vertical="center"/>
    </xf>
    <xf numFmtId="164" fontId="25" fillId="0" borderId="0" xfId="0" applyFont="1" applyBorder="1" applyAlignment="1">
      <alignment vertical="center"/>
    </xf>
    <xf numFmtId="164" fontId="25" fillId="0" borderId="0" xfId="0" applyFont="1" applyBorder="1" applyAlignment="1">
      <alignment horizontal="center" vertical="center"/>
    </xf>
    <xf numFmtId="164" fontId="11" fillId="0" borderId="0" xfId="0" applyFont="1" applyAlignment="1">
      <alignment vertical="center"/>
    </xf>
    <xf numFmtId="164" fontId="11" fillId="0" borderId="22" xfId="0" applyFont="1" applyFill="1" applyBorder="1" applyAlignment="1">
      <alignment horizontal="center" vertical="center" wrapText="1"/>
    </xf>
    <xf numFmtId="164" fontId="11" fillId="0" borderId="8" xfId="0" applyFont="1" applyFill="1" applyBorder="1" applyAlignment="1">
      <alignment horizontal="center" vertical="center" wrapText="1"/>
    </xf>
    <xf numFmtId="164" fontId="11" fillId="0" borderId="11" xfId="0" applyFont="1" applyFill="1" applyBorder="1" applyAlignment="1">
      <alignment horizontal="center" vertical="center" wrapText="1"/>
    </xf>
    <xf numFmtId="164" fontId="14" fillId="0" borderId="12" xfId="0" applyFont="1" applyFill="1" applyBorder="1" applyAlignment="1">
      <alignment horizontal="center" wrapText="1"/>
    </xf>
    <xf numFmtId="164" fontId="11" fillId="0" borderId="0" xfId="0" applyFont="1" applyFill="1" applyAlignment="1">
      <alignment wrapText="1"/>
    </xf>
    <xf numFmtId="164" fontId="11" fillId="0" borderId="12" xfId="0" applyFont="1" applyFill="1" applyBorder="1" applyAlignment="1">
      <alignment horizontal="center"/>
    </xf>
    <xf numFmtId="164" fontId="27" fillId="0" borderId="12" xfId="0" applyFont="1" applyFill="1" applyBorder="1" applyAlignment="1">
      <alignment horizontal="center" vertical="center" wrapText="1"/>
    </xf>
    <xf numFmtId="164" fontId="28" fillId="0" borderId="23" xfId="0" applyFont="1" applyBorder="1" applyAlignment="1">
      <alignment horizontal="center" vertical="center" wrapText="1"/>
    </xf>
    <xf numFmtId="164" fontId="27" fillId="0" borderId="12" xfId="0" applyFont="1" applyBorder="1" applyAlignment="1">
      <alignment horizontal="center" vertical="center" wrapText="1"/>
    </xf>
    <xf numFmtId="164" fontId="11" fillId="0" borderId="24" xfId="0" applyFont="1" applyFill="1" applyBorder="1" applyAlignment="1">
      <alignment horizontal="center" vertical="center" wrapText="1"/>
    </xf>
    <xf numFmtId="164" fontId="11" fillId="0" borderId="25" xfId="0" applyFont="1" applyBorder="1" applyAlignment="1">
      <alignment horizontal="center" vertical="center" wrapText="1"/>
    </xf>
    <xf numFmtId="164" fontId="11" fillId="0" borderId="26" xfId="0" applyFont="1" applyBorder="1" applyAlignment="1">
      <alignment horizontal="center" vertical="center" wrapText="1"/>
    </xf>
    <xf numFmtId="164" fontId="11" fillId="0" borderId="27" xfId="0" applyFont="1" applyFill="1" applyBorder="1" applyAlignment="1">
      <alignment horizontal="center"/>
    </xf>
    <xf numFmtId="164" fontId="11" fillId="0" borderId="8" xfId="0" applyFont="1" applyFill="1" applyBorder="1" applyAlignment="1">
      <alignment horizontal="center"/>
    </xf>
    <xf numFmtId="164" fontId="11" fillId="0" borderId="11" xfId="0" applyFont="1" applyFill="1" applyBorder="1" applyAlignment="1">
      <alignment horizontal="center"/>
    </xf>
    <xf numFmtId="164" fontId="11" fillId="0" borderId="28" xfId="0" applyFont="1" applyFill="1" applyBorder="1" applyAlignment="1">
      <alignment horizontal="center"/>
    </xf>
    <xf numFmtId="164" fontId="11" fillId="0" borderId="29" xfId="0" applyFont="1" applyFill="1" applyBorder="1" applyAlignment="1">
      <alignment horizontal="center"/>
    </xf>
    <xf numFmtId="164" fontId="11" fillId="0" borderId="30" xfId="0" applyFont="1" applyFill="1" applyBorder="1" applyAlignment="1">
      <alignment horizontal="center"/>
    </xf>
    <xf numFmtId="164" fontId="11" fillId="0" borderId="31" xfId="0" applyFont="1" applyBorder="1" applyAlignment="1">
      <alignment horizontal="center"/>
    </xf>
    <xf numFmtId="164" fontId="11" fillId="0" borderId="30" xfId="0" applyFont="1" applyBorder="1" applyAlignment="1">
      <alignment horizontal="center"/>
    </xf>
    <xf numFmtId="164" fontId="11" fillId="0" borderId="28" xfId="0" applyFont="1" applyBorder="1" applyAlignment="1">
      <alignment horizontal="center"/>
    </xf>
    <xf numFmtId="164" fontId="11" fillId="0" borderId="32" xfId="0" applyFont="1" applyBorder="1" applyAlignment="1">
      <alignment horizontal="center"/>
    </xf>
    <xf numFmtId="164" fontId="14" fillId="0" borderId="3" xfId="0" applyFont="1" applyFill="1" applyBorder="1" applyAlignment="1">
      <alignment horizontal="left" wrapText="1"/>
    </xf>
    <xf numFmtId="170" fontId="14" fillId="0" borderId="3" xfId="0" applyNumberFormat="1" applyFont="1" applyFill="1" applyBorder="1" applyAlignment="1">
      <alignment horizontal="center" vertical="center" wrapText="1"/>
    </xf>
    <xf numFmtId="164" fontId="14" fillId="0" borderId="3" xfId="0" applyFont="1" applyFill="1" applyBorder="1" applyAlignment="1">
      <alignment horizontal="center" vertical="center"/>
    </xf>
    <xf numFmtId="164" fontId="11" fillId="0" borderId="3" xfId="0" applyFont="1" applyFill="1" applyBorder="1" applyAlignment="1">
      <alignment horizontal="center"/>
    </xf>
    <xf numFmtId="170" fontId="11" fillId="0" borderId="3" xfId="0" applyNumberFormat="1" applyFont="1" applyFill="1" applyBorder="1" applyAlignment="1">
      <alignment horizontal="center"/>
    </xf>
    <xf numFmtId="164" fontId="11" fillId="0" borderId="3" xfId="0" applyFont="1" applyFill="1" applyBorder="1" applyAlignment="1">
      <alignment horizontal="center" vertical="center"/>
    </xf>
    <xf numFmtId="168" fontId="11" fillId="0" borderId="3" xfId="0" applyNumberFormat="1" applyFont="1" applyFill="1" applyBorder="1" applyAlignment="1">
      <alignment horizontal="center" vertical="center" wrapText="1"/>
    </xf>
    <xf numFmtId="168" fontId="11" fillId="0" borderId="3" xfId="0" applyNumberFormat="1" applyFont="1" applyBorder="1" applyAlignment="1">
      <alignment horizontal="center" vertical="center" wrapText="1"/>
    </xf>
    <xf numFmtId="164" fontId="14" fillId="3" borderId="3" xfId="0" applyFont="1" applyFill="1" applyBorder="1" applyAlignment="1">
      <alignment horizontal="left" wrapText="1"/>
    </xf>
    <xf numFmtId="170" fontId="11" fillId="3" borderId="3" xfId="0" applyNumberFormat="1" applyFont="1" applyFill="1" applyBorder="1" applyAlignment="1">
      <alignment horizontal="center"/>
    </xf>
    <xf numFmtId="164" fontId="11" fillId="3" borderId="3" xfId="0" applyFont="1" applyFill="1" applyBorder="1" applyAlignment="1">
      <alignment horizontal="center" vertical="center"/>
    </xf>
    <xf numFmtId="168" fontId="11" fillId="3" borderId="3" xfId="0" applyNumberFormat="1" applyFont="1" applyFill="1" applyBorder="1" applyAlignment="1">
      <alignment horizontal="center" vertical="center" wrapText="1"/>
    </xf>
    <xf numFmtId="164" fontId="11" fillId="0" borderId="3" xfId="0" applyFont="1" applyFill="1" applyBorder="1" applyAlignment="1">
      <alignment horizontal="left"/>
    </xf>
    <xf numFmtId="164" fontId="14" fillId="3" borderId="3" xfId="0" applyFont="1" applyFill="1" applyBorder="1" applyAlignment="1">
      <alignment horizontal="left"/>
    </xf>
    <xf numFmtId="164" fontId="0" fillId="0" borderId="3" xfId="0" applyFont="1" applyBorder="1" applyAlignment="1">
      <alignment/>
    </xf>
    <xf numFmtId="168" fontId="0" fillId="0" borderId="3" xfId="0" applyNumberFormat="1" applyFont="1" applyBorder="1" applyAlignment="1">
      <alignment horizontal="center" vertical="center" wrapText="1"/>
    </xf>
    <xf numFmtId="164" fontId="29" fillId="0" borderId="0" xfId="0" applyFont="1" applyFill="1" applyAlignment="1">
      <alignment/>
    </xf>
    <xf numFmtId="168" fontId="29" fillId="0" borderId="0" xfId="0" applyNumberFormat="1" applyFont="1" applyFill="1" applyAlignment="1">
      <alignment/>
    </xf>
    <xf numFmtId="168" fontId="29" fillId="0" borderId="0" xfId="0" applyNumberFormat="1" applyFont="1" applyAlignment="1">
      <alignment/>
    </xf>
    <xf numFmtId="164" fontId="29" fillId="0" borderId="0" xfId="0" applyFont="1" applyAlignment="1">
      <alignment/>
    </xf>
    <xf numFmtId="164" fontId="11" fillId="0" borderId="0" xfId="0" applyFont="1" applyFill="1" applyAlignment="1">
      <alignment/>
    </xf>
    <xf numFmtId="164" fontId="11" fillId="0" borderId="1" xfId="0" applyFont="1" applyFill="1" applyBorder="1" applyAlignment="1">
      <alignment/>
    </xf>
    <xf numFmtId="164" fontId="30" fillId="0" borderId="0" xfId="0" applyFont="1" applyAlignment="1">
      <alignment/>
    </xf>
    <xf numFmtId="164" fontId="24" fillId="0" borderId="0" xfId="0" applyFont="1" applyFill="1" applyAlignment="1">
      <alignment/>
    </xf>
    <xf numFmtId="164" fontId="24" fillId="0" borderId="0" xfId="0" applyFont="1" applyAlignment="1">
      <alignment/>
    </xf>
    <xf numFmtId="164" fontId="5" fillId="0" borderId="0" xfId="0" applyFont="1" applyFill="1" applyBorder="1" applyAlignment="1">
      <alignment horizontal="center"/>
    </xf>
    <xf numFmtId="164" fontId="13" fillId="0" borderId="0" xfId="0" applyFont="1" applyAlignment="1">
      <alignment horizontal="right"/>
    </xf>
    <xf numFmtId="164" fontId="14" fillId="0" borderId="0" xfId="0" applyFont="1" applyAlignment="1">
      <alignment/>
    </xf>
    <xf numFmtId="164" fontId="13" fillId="0" borderId="3" xfId="0" applyFont="1" applyFill="1" applyBorder="1" applyAlignment="1">
      <alignment horizontal="center" vertical="center"/>
    </xf>
    <xf numFmtId="164" fontId="13" fillId="0" borderId="33" xfId="0" applyFont="1" applyFill="1" applyBorder="1" applyAlignment="1">
      <alignment horizontal="center" vertical="center" wrapText="1"/>
    </xf>
    <xf numFmtId="164" fontId="13" fillId="0" borderId="34" xfId="0" applyFont="1" applyFill="1" applyBorder="1" applyAlignment="1">
      <alignment horizontal="center" vertical="center" wrapText="1"/>
    </xf>
    <xf numFmtId="164" fontId="13" fillId="0" borderId="3" xfId="0" applyFont="1" applyFill="1" applyBorder="1" applyAlignment="1">
      <alignment horizontal="center" vertical="center" wrapText="1"/>
    </xf>
    <xf numFmtId="164" fontId="24" fillId="0" borderId="3" xfId="0" applyFont="1" applyFill="1" applyBorder="1" applyAlignment="1">
      <alignment horizontal="center"/>
    </xf>
    <xf numFmtId="164" fontId="24" fillId="0" borderId="3" xfId="0" applyFont="1" applyFill="1" applyBorder="1" applyAlignment="1">
      <alignment horizontal="left"/>
    </xf>
    <xf numFmtId="168" fontId="31" fillId="0" borderId="3" xfId="0" applyNumberFormat="1" applyFont="1" applyFill="1" applyBorder="1" applyAlignment="1">
      <alignment horizontal="center"/>
    </xf>
    <xf numFmtId="164" fontId="24" fillId="0" borderId="33" xfId="0" applyFont="1" applyFill="1" applyBorder="1" applyAlignment="1">
      <alignment horizontal="center"/>
    </xf>
    <xf numFmtId="168" fontId="24" fillId="0" borderId="3" xfId="0" applyNumberFormat="1" applyFont="1" applyFill="1" applyBorder="1" applyAlignment="1">
      <alignment horizontal="center"/>
    </xf>
    <xf numFmtId="164" fontId="24" fillId="0" borderId="19" xfId="0" applyFont="1" applyFill="1" applyBorder="1" applyAlignment="1">
      <alignment horizontal="center"/>
    </xf>
    <xf numFmtId="164" fontId="31" fillId="0" borderId="3" xfId="0" applyFont="1" applyFill="1" applyBorder="1" applyAlignment="1">
      <alignment horizontal="center"/>
    </xf>
    <xf numFmtId="164" fontId="24" fillId="0" borderId="34" xfId="0" applyFont="1" applyFill="1" applyBorder="1" applyAlignment="1">
      <alignment horizontal="center"/>
    </xf>
    <xf numFmtId="164" fontId="32" fillId="0" borderId="19" xfId="0" applyFont="1" applyFill="1" applyBorder="1" applyAlignment="1">
      <alignment horizontal="left" vertical="center" wrapText="1"/>
    </xf>
    <xf numFmtId="164" fontId="24" fillId="0" borderId="19" xfId="0" applyFont="1" applyFill="1" applyBorder="1" applyAlignment="1">
      <alignment vertical="center" wrapText="1"/>
    </xf>
    <xf numFmtId="164" fontId="30" fillId="0" borderId="0" xfId="0" applyFont="1" applyAlignment="1">
      <alignment horizontal="center"/>
    </xf>
    <xf numFmtId="164" fontId="33" fillId="0" borderId="0" xfId="0" applyFont="1" applyFill="1" applyAlignment="1">
      <alignment/>
    </xf>
    <xf numFmtId="168" fontId="33" fillId="0" borderId="0" xfId="0" applyNumberFormat="1" applyFont="1" applyFill="1" applyAlignment="1">
      <alignment/>
    </xf>
    <xf numFmtId="168" fontId="33" fillId="0" borderId="0" xfId="0" applyNumberFormat="1" applyFont="1" applyAlignment="1">
      <alignment/>
    </xf>
    <xf numFmtId="164" fontId="33" fillId="0" borderId="0" xfId="0" applyFont="1" applyAlignment="1">
      <alignment/>
    </xf>
    <xf numFmtId="168" fontId="33" fillId="0" borderId="0" xfId="0" applyNumberFormat="1" applyFont="1" applyFill="1" applyBorder="1" applyAlignment="1">
      <alignment horizontal="center" vertical="center" wrapText="1"/>
    </xf>
    <xf numFmtId="164" fontId="33" fillId="0" borderId="0" xfId="0" applyFont="1" applyFill="1" applyBorder="1" applyAlignment="1">
      <alignment horizontal="center" vertical="center" wrapText="1"/>
    </xf>
    <xf numFmtId="164" fontId="24" fillId="0" borderId="0" xfId="0" applyFont="1" applyFill="1" applyAlignment="1">
      <alignment horizontal="left"/>
    </xf>
    <xf numFmtId="168" fontId="24" fillId="0" borderId="0" xfId="0" applyNumberFormat="1" applyFont="1" applyAlignment="1">
      <alignment horizontal="center"/>
    </xf>
    <xf numFmtId="168" fontId="24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6"/>
  <sheetViews>
    <sheetView tabSelected="1" zoomScale="60" zoomScaleNormal="60" workbookViewId="0" topLeftCell="A1">
      <selection activeCell="Z23" sqref="Z23"/>
    </sheetView>
  </sheetViews>
  <sheetFormatPr defaultColWidth="9.00390625" defaultRowHeight="12.75"/>
  <cols>
    <col min="1" max="1" width="26.125" style="1" customWidth="1"/>
    <col min="2" max="2" width="35.00390625" style="1" customWidth="1"/>
    <col min="3" max="3" width="9.25390625" style="1" customWidth="1"/>
    <col min="4" max="4" width="7.625" style="1" customWidth="1"/>
    <col min="5" max="5" width="3.75390625" style="1" customWidth="1"/>
    <col min="6" max="6" width="6.75390625" style="1" customWidth="1"/>
    <col min="7" max="7" width="2.625" style="1" customWidth="1"/>
    <col min="8" max="8" width="28.75390625" style="1" customWidth="1"/>
    <col min="9" max="9" width="4.875" style="1" customWidth="1"/>
    <col min="10" max="10" width="5.875" style="1" customWidth="1"/>
    <col min="11" max="11" width="4.125" style="1" customWidth="1"/>
    <col min="12" max="12" width="4.00390625" style="1" customWidth="1"/>
    <col min="13" max="13" width="35.375" style="1" customWidth="1"/>
    <col min="14" max="14" width="2.75390625" style="1" customWidth="1"/>
    <col min="15" max="15" width="7.75390625" style="1" customWidth="1"/>
    <col min="16" max="16" width="10.375" style="1" customWidth="1"/>
    <col min="17" max="17" width="6.125" style="1" customWidth="1"/>
    <col min="18" max="18" width="17.125" style="1" customWidth="1"/>
    <col min="19" max="19" width="11.25390625" style="1" customWidth="1"/>
    <col min="20" max="20" width="4.625" style="1" customWidth="1"/>
    <col min="21" max="21" width="4.75390625" style="1" customWidth="1"/>
    <col min="22" max="22" width="8.125" style="1" customWidth="1"/>
    <col min="23" max="16384" width="9.125" style="1" customWidth="1"/>
  </cols>
  <sheetData>
    <row r="1" spans="14:22" ht="11.25" customHeight="1">
      <c r="N1" s="2"/>
      <c r="O1" s="2"/>
      <c r="P1" s="2"/>
      <c r="Q1" s="2"/>
      <c r="R1" s="2"/>
      <c r="S1" s="2"/>
      <c r="T1" s="2"/>
      <c r="U1" s="2"/>
      <c r="V1" s="2"/>
    </row>
    <row r="2" spans="1:22" ht="18.75">
      <c r="A2" s="3" t="s">
        <v>0</v>
      </c>
      <c r="B2" s="3"/>
      <c r="N2" s="3" t="s">
        <v>1</v>
      </c>
      <c r="O2" s="3"/>
      <c r="P2" s="3"/>
      <c r="Q2" s="3"/>
      <c r="R2" s="3"/>
      <c r="S2" s="3"/>
      <c r="T2" s="3"/>
      <c r="U2" s="3"/>
      <c r="V2" s="3"/>
    </row>
    <row r="3" spans="1:22" ht="18.75" customHeight="1">
      <c r="A3" s="4"/>
      <c r="B3" s="4"/>
      <c r="N3" s="5" t="s">
        <v>2</v>
      </c>
      <c r="O3" s="5"/>
      <c r="P3" s="5"/>
      <c r="Q3" s="5"/>
      <c r="R3" s="5"/>
      <c r="S3" s="5"/>
      <c r="T3" s="5"/>
      <c r="U3" s="5"/>
      <c r="V3" s="5"/>
    </row>
    <row r="4" spans="1:22" ht="6.75" customHeight="1">
      <c r="A4" s="6"/>
      <c r="B4" s="6"/>
      <c r="N4" s="5"/>
      <c r="O4" s="5"/>
      <c r="P4" s="5"/>
      <c r="Q4" s="5"/>
      <c r="R4" s="5"/>
      <c r="S4" s="5"/>
      <c r="T4" s="5"/>
      <c r="U4" s="5"/>
      <c r="V4" s="5"/>
    </row>
    <row r="5" spans="1:22" ht="33" customHeight="1">
      <c r="A5" s="7" t="s">
        <v>3</v>
      </c>
      <c r="B5" s="7"/>
      <c r="N5" s="5"/>
      <c r="O5" s="5"/>
      <c r="P5" s="5"/>
      <c r="Q5" s="5"/>
      <c r="R5" s="5"/>
      <c r="S5" s="5"/>
      <c r="T5" s="5"/>
      <c r="U5" s="5"/>
      <c r="V5" s="5"/>
    </row>
    <row r="6" spans="1:22" ht="18.75">
      <c r="A6" s="8" t="s">
        <v>4</v>
      </c>
      <c r="B6" s="8"/>
      <c r="N6" s="3" t="s">
        <v>5</v>
      </c>
      <c r="O6" s="3"/>
      <c r="P6" s="3"/>
      <c r="Q6" s="3"/>
      <c r="R6" s="3"/>
      <c r="S6" s="3"/>
      <c r="T6" s="3"/>
      <c r="U6" s="3"/>
      <c r="V6" s="3"/>
    </row>
    <row r="7" spans="1:22" ht="18.75">
      <c r="A7" s="9"/>
      <c r="B7" s="10" t="s">
        <v>6</v>
      </c>
      <c r="C7" s="2"/>
      <c r="N7" s="11"/>
      <c r="O7" s="11"/>
      <c r="P7" s="11"/>
      <c r="Q7" s="11"/>
      <c r="R7" s="12"/>
      <c r="S7" s="4" t="s">
        <v>7</v>
      </c>
      <c r="T7" s="4"/>
      <c r="U7" s="4"/>
      <c r="V7" s="4"/>
    </row>
    <row r="8" spans="1:22" ht="18.75">
      <c r="A8" s="13" t="s">
        <v>8</v>
      </c>
      <c r="B8" s="2" t="s">
        <v>9</v>
      </c>
      <c r="C8" s="2"/>
      <c r="N8" s="3" t="s">
        <v>8</v>
      </c>
      <c r="O8" s="3"/>
      <c r="P8" s="3"/>
      <c r="Q8" s="3"/>
      <c r="R8" s="3"/>
      <c r="S8" s="14" t="s">
        <v>9</v>
      </c>
      <c r="T8" s="14"/>
      <c r="U8" s="14"/>
      <c r="V8" s="14"/>
    </row>
    <row r="9" spans="9:21" ht="18.75">
      <c r="I9" s="13"/>
      <c r="N9" s="15" t="s">
        <v>10</v>
      </c>
      <c r="O9" s="16" t="s">
        <v>11</v>
      </c>
      <c r="P9" s="17" t="s">
        <v>12</v>
      </c>
      <c r="Q9" s="4" t="s">
        <v>13</v>
      </c>
      <c r="R9" s="4"/>
      <c r="S9" s="18">
        <v>2019</v>
      </c>
      <c r="T9" s="12" t="s">
        <v>14</v>
      </c>
      <c r="U9" s="13"/>
    </row>
    <row r="10" spans="9:21" ht="18.75">
      <c r="I10" s="13"/>
      <c r="N10" s="15"/>
      <c r="O10" s="3"/>
      <c r="P10" s="19"/>
      <c r="Q10" s="3"/>
      <c r="R10" s="3"/>
      <c r="S10" s="18"/>
      <c r="T10" s="20"/>
      <c r="U10" s="13"/>
    </row>
    <row r="11" spans="1:24" ht="42.75" customHeight="1">
      <c r="A11" s="21" t="s">
        <v>15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2"/>
      <c r="U11" s="22"/>
      <c r="V11" s="22"/>
      <c r="W11" s="22"/>
      <c r="X11" s="23"/>
    </row>
    <row r="12" spans="15:22" ht="18.75" customHeight="1">
      <c r="O12" s="15"/>
      <c r="P12" s="19"/>
      <c r="Q12" s="23"/>
      <c r="R12" s="24"/>
      <c r="S12" s="25" t="s">
        <v>16</v>
      </c>
      <c r="T12" s="26"/>
      <c r="U12" s="26"/>
      <c r="V12" s="26"/>
    </row>
    <row r="13" spans="3:22" ht="20.25" customHeight="1">
      <c r="C13" s="15"/>
      <c r="D13" s="27"/>
      <c r="E13" s="15" t="s">
        <v>10</v>
      </c>
      <c r="F13" s="28" t="s">
        <v>11</v>
      </c>
      <c r="G13" s="24" t="s">
        <v>12</v>
      </c>
      <c r="H13" s="29" t="s">
        <v>13</v>
      </c>
      <c r="I13" s="15">
        <v>20</v>
      </c>
      <c r="J13" s="29">
        <v>19</v>
      </c>
      <c r="K13" s="24" t="s">
        <v>14</v>
      </c>
      <c r="L13" s="24"/>
      <c r="O13" s="15"/>
      <c r="P13" s="19"/>
      <c r="Q13" s="23"/>
      <c r="R13" s="24"/>
      <c r="S13" s="15"/>
      <c r="T13" s="26"/>
      <c r="U13" s="26"/>
      <c r="V13" s="26"/>
    </row>
    <row r="14" spans="1:22" ht="30.75" customHeight="1">
      <c r="A14" s="19" t="s">
        <v>17</v>
      </c>
      <c r="B14" s="19"/>
      <c r="C14" s="19"/>
      <c r="D14" s="17" t="s">
        <v>18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30" t="s">
        <v>19</v>
      </c>
      <c r="T14" s="31">
        <v>6454048318</v>
      </c>
      <c r="U14" s="31"/>
      <c r="V14" s="31"/>
    </row>
    <row r="15" spans="1:22" ht="28.5" customHeight="1">
      <c r="A15" s="19" t="s">
        <v>20</v>
      </c>
      <c r="B15" s="19"/>
      <c r="C15" s="19"/>
      <c r="D15" s="17" t="s">
        <v>21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30" t="s">
        <v>22</v>
      </c>
      <c r="T15" s="32">
        <v>645401001</v>
      </c>
      <c r="U15" s="32"/>
      <c r="V15" s="32"/>
    </row>
    <row r="16" spans="1:22" ht="15" customHeight="1">
      <c r="A16" s="19"/>
      <c r="B16" s="19"/>
      <c r="C16" s="19"/>
      <c r="D16" s="19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  <c r="S16" s="25"/>
      <c r="T16" s="35"/>
      <c r="U16" s="35"/>
      <c r="V16" s="35"/>
    </row>
    <row r="17" spans="1:22" ht="18.75" customHeight="1">
      <c r="A17" s="19" t="s">
        <v>23</v>
      </c>
      <c r="B17" s="19"/>
      <c r="C17" s="19"/>
      <c r="D17" s="17" t="s">
        <v>24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25"/>
      <c r="T17" s="35"/>
      <c r="U17" s="35"/>
      <c r="V17" s="35"/>
    </row>
    <row r="18" spans="1:22" ht="18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36"/>
      <c r="T18" s="35"/>
      <c r="U18" s="35"/>
      <c r="V18" s="35"/>
    </row>
    <row r="19" spans="1:22" ht="18.75" customHeight="1">
      <c r="A19" s="19" t="s">
        <v>25</v>
      </c>
      <c r="B19" s="19"/>
      <c r="C19" s="19"/>
      <c r="D19" s="37" t="s">
        <v>26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T19" s="35"/>
      <c r="U19" s="35"/>
      <c r="V19" s="35"/>
    </row>
    <row r="20" spans="1:22" ht="15" customHeight="1">
      <c r="A20" s="19"/>
      <c r="B20" s="19"/>
      <c r="C20" s="19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T20" s="35"/>
      <c r="U20" s="35"/>
      <c r="V20" s="35"/>
    </row>
    <row r="21" spans="1:22" ht="18.7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36"/>
      <c r="T21" s="35"/>
      <c r="U21" s="35"/>
      <c r="V21" s="35"/>
    </row>
    <row r="22" spans="1:22" ht="17.25" customHeight="1">
      <c r="A22" s="19" t="s">
        <v>27</v>
      </c>
      <c r="B22" s="19"/>
      <c r="C22" s="19"/>
      <c r="D22" s="37" t="s">
        <v>28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T22" s="35"/>
      <c r="U22" s="35"/>
      <c r="V22" s="35"/>
    </row>
    <row r="23" spans="1:22" ht="18.75">
      <c r="A23" s="19"/>
      <c r="B23" s="19"/>
      <c r="C23" s="19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T23" s="35"/>
      <c r="U23" s="35"/>
      <c r="V23" s="35"/>
    </row>
    <row r="24" spans="1:22" ht="11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36"/>
      <c r="T24" s="35"/>
      <c r="U24" s="35"/>
      <c r="V24" s="35"/>
    </row>
    <row r="25" spans="1:22" ht="15.75" customHeight="1">
      <c r="A25" s="19" t="s">
        <v>29</v>
      </c>
      <c r="B25" s="19"/>
      <c r="C25" s="19"/>
      <c r="D25" s="37" t="s">
        <v>30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2" t="s">
        <v>31</v>
      </c>
      <c r="T25" s="35"/>
      <c r="U25" s="35"/>
      <c r="V25" s="35"/>
    </row>
    <row r="26" spans="4:22" ht="18.75"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2" t="s">
        <v>32</v>
      </c>
      <c r="T26" s="39"/>
      <c r="U26" s="39"/>
      <c r="V26" s="39"/>
    </row>
    <row r="27" spans="1:22" ht="18.75" customHeight="1">
      <c r="A27" s="40" t="s">
        <v>33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</row>
    <row r="28" ht="15" customHeight="1">
      <c r="Y28" s="1" t="s">
        <v>34</v>
      </c>
    </row>
    <row r="29" spans="1:22" s="42" customFormat="1" ht="11.25" customHeight="1">
      <c r="A29" s="41" t="s">
        <v>35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s="42" customFormat="1" ht="16.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s="42" customFormat="1" ht="18" customHeight="1">
      <c r="A31" s="43" t="s">
        <v>36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</row>
    <row r="32" spans="1:22" s="42" customFormat="1" ht="18" customHeight="1">
      <c r="A32" s="44" t="s">
        <v>37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</row>
    <row r="33" spans="1:22" s="42" customFormat="1" ht="18" customHeight="1">
      <c r="A33" s="44" t="s">
        <v>38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</row>
    <row r="34" spans="1:22" s="42" customFormat="1" ht="18" customHeight="1">
      <c r="A34" s="45" t="s">
        <v>39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</row>
    <row r="35" spans="1:22" s="42" customFormat="1" ht="18" customHeight="1">
      <c r="A35" s="45" t="s">
        <v>40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</row>
    <row r="36" spans="1:22" s="42" customFormat="1" ht="18" customHeight="1">
      <c r="A36" s="46" t="s">
        <v>41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</row>
    <row r="37" spans="1:22" s="42" customFormat="1" ht="29.25" customHeight="1">
      <c r="A37" s="47" t="s">
        <v>42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</row>
    <row r="38" spans="1:22" s="42" customFormat="1" ht="18.75" customHeight="1">
      <c r="A38" s="48" t="s">
        <v>43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s="42" customFormat="1" ht="18.75" customHeight="1">
      <c r="A39" s="44" t="s">
        <v>44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s="42" customFormat="1" ht="36" customHeight="1">
      <c r="A40" s="49" t="s">
        <v>45</v>
      </c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s="42" customFormat="1" ht="18.75" customHeight="1">
      <c r="A41" s="44" t="s">
        <v>46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</row>
    <row r="42" spans="1:22" s="42" customFormat="1" ht="41.25" customHeight="1">
      <c r="A42" s="49" t="s">
        <v>47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s="42" customFormat="1" ht="18.75" customHeight="1">
      <c r="A43" s="44" t="s">
        <v>48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</row>
    <row r="44" spans="1:22" s="42" customFormat="1" ht="18.75" customHeight="1">
      <c r="A44" s="44" t="s">
        <v>49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</row>
    <row r="45" spans="1:22" s="42" customFormat="1" ht="18.75" customHeight="1">
      <c r="A45" s="44" t="s">
        <v>50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s="42" customFormat="1" ht="18.75" customHeight="1">
      <c r="A46" s="44" t="s">
        <v>51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2" s="42" customFormat="1" ht="18.75" customHeight="1">
      <c r="A47" s="44" t="s">
        <v>52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2" s="42" customFormat="1" ht="56.25" customHeight="1">
      <c r="A48" s="50" t="s">
        <v>53</v>
      </c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42" customFormat="1" ht="63" customHeight="1">
      <c r="A49" s="50" t="s">
        <v>54</v>
      </c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s="42" customFormat="1" ht="18.75" customHeight="1">
      <c r="A50" s="44" t="s">
        <v>55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 s="42" customFormat="1" ht="18.75" customHeight="1">
      <c r="A51" s="51" t="s">
        <v>56</v>
      </c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</row>
    <row r="52" spans="1:22" s="42" customFormat="1" ht="18.75" customHeight="1">
      <c r="A52" s="52" t="s">
        <v>57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</row>
    <row r="53" spans="1:22" s="42" customFormat="1" ht="24" customHeight="1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</row>
    <row r="54" spans="1:22" s="42" customFormat="1" ht="26.25" customHeight="1">
      <c r="A54" s="53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</row>
    <row r="55" spans="1:22" ht="9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34.5" customHeight="1">
      <c r="A56" s="55" t="s">
        <v>58</v>
      </c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6">
        <v>33078912.79</v>
      </c>
      <c r="T56" s="56"/>
      <c r="U56" s="56"/>
      <c r="V56" s="56"/>
    </row>
    <row r="57" spans="1:22" ht="21" customHeight="1">
      <c r="A57" s="57" t="s">
        <v>59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8">
        <v>33078912.79</v>
      </c>
      <c r="T57" s="58"/>
      <c r="U57" s="58"/>
      <c r="V57" s="58"/>
    </row>
    <row r="58" spans="1:22" ht="21" customHeight="1">
      <c r="A58" s="57" t="s">
        <v>60</v>
      </c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9">
        <v>0</v>
      </c>
      <c r="T58" s="59"/>
      <c r="U58" s="59"/>
      <c r="V58" s="59"/>
    </row>
    <row r="59" spans="1:22" ht="21" customHeight="1">
      <c r="A59" s="57" t="s">
        <v>61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9">
        <v>0</v>
      </c>
      <c r="T59" s="59"/>
      <c r="U59" s="59"/>
      <c r="V59" s="59"/>
    </row>
    <row r="60" spans="1:22" ht="24" customHeight="1">
      <c r="A60" s="60" t="s">
        <v>62</v>
      </c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58">
        <v>33078912.79</v>
      </c>
      <c r="T60" s="58"/>
      <c r="U60" s="58"/>
      <c r="V60" s="58"/>
    </row>
    <row r="61" spans="1:22" ht="19.5" customHeight="1">
      <c r="A61" s="61" t="s">
        <v>63</v>
      </c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2">
        <v>33078912.79</v>
      </c>
      <c r="T61" s="62"/>
      <c r="U61" s="62"/>
      <c r="V61" s="62"/>
    </row>
    <row r="62" spans="1:22" ht="24.75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27"/>
      <c r="T62" s="27"/>
      <c r="U62" s="27"/>
      <c r="V62" s="27"/>
    </row>
    <row r="63" spans="1:22" ht="21" customHeight="1">
      <c r="A63" s="40" t="s">
        <v>64</v>
      </c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</row>
    <row r="64" spans="1:22" ht="18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</row>
    <row r="65" ht="9" customHeight="1"/>
    <row r="66" spans="1:22" ht="31.5" customHeight="1">
      <c r="A66" s="64" t="s">
        <v>65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5" t="s">
        <v>66</v>
      </c>
      <c r="R66" s="65"/>
      <c r="S66" s="65"/>
      <c r="T66" s="65"/>
      <c r="U66" s="65"/>
      <c r="V66" s="65"/>
    </row>
    <row r="67" spans="1:22" ht="20.25" customHeight="1">
      <c r="A67" s="66" t="s">
        <v>67</v>
      </c>
      <c r="B67" s="66"/>
      <c r="C67" s="66"/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7">
        <v>53196118.97</v>
      </c>
      <c r="R67" s="67"/>
      <c r="S67" s="67"/>
      <c r="T67" s="67"/>
      <c r="U67" s="67"/>
      <c r="V67" s="67"/>
    </row>
    <row r="68" spans="1:22" ht="20.25" customHeight="1">
      <c r="A68" s="68" t="s">
        <v>68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9">
        <v>33078912.79</v>
      </c>
      <c r="R68" s="69"/>
      <c r="S68" s="69"/>
      <c r="T68" s="69"/>
      <c r="U68" s="69"/>
      <c r="V68" s="69"/>
    </row>
    <row r="69" spans="1:22" ht="20.25" customHeight="1">
      <c r="A69" s="68" t="s">
        <v>69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9">
        <v>20433112.86</v>
      </c>
      <c r="R69" s="69"/>
      <c r="S69" s="69"/>
      <c r="T69" s="69"/>
      <c r="U69" s="69"/>
      <c r="V69" s="69"/>
    </row>
    <row r="70" spans="1:22" ht="20.25" customHeight="1">
      <c r="A70" s="68" t="s">
        <v>70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9">
        <v>11996246.63</v>
      </c>
      <c r="R70" s="69"/>
      <c r="S70" s="69"/>
      <c r="T70" s="69"/>
      <c r="U70" s="69"/>
      <c r="V70" s="69"/>
    </row>
    <row r="71" spans="1:22" ht="20.25" customHeight="1">
      <c r="A71" s="68" t="s">
        <v>69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9">
        <v>104675.28</v>
      </c>
      <c r="R71" s="69"/>
      <c r="S71" s="69"/>
      <c r="T71" s="69"/>
      <c r="U71" s="69"/>
      <c r="V71" s="69"/>
    </row>
    <row r="72" spans="1:22" ht="20.25" customHeight="1">
      <c r="A72" s="66" t="s">
        <v>71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7">
        <v>624801.63</v>
      </c>
      <c r="R72" s="67"/>
      <c r="S72" s="67"/>
      <c r="T72" s="67"/>
      <c r="U72" s="67"/>
      <c r="V72" s="67"/>
    </row>
    <row r="73" spans="1:22" ht="20.25" customHeight="1">
      <c r="A73" s="68" t="s">
        <v>72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9">
        <v>624801.63</v>
      </c>
      <c r="R73" s="69"/>
      <c r="S73" s="69"/>
      <c r="T73" s="69"/>
      <c r="U73" s="69"/>
      <c r="V73" s="69"/>
    </row>
    <row r="74" spans="1:22" ht="20.25" customHeight="1">
      <c r="A74" s="68" t="s">
        <v>73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9">
        <v>624801.63</v>
      </c>
      <c r="R74" s="69"/>
      <c r="S74" s="69"/>
      <c r="T74" s="69"/>
      <c r="U74" s="69"/>
      <c r="V74" s="69"/>
    </row>
    <row r="75" spans="1:22" ht="20.25" customHeight="1">
      <c r="A75" s="68" t="s">
        <v>74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70"/>
      <c r="R75" s="70"/>
      <c r="S75" s="70"/>
      <c r="T75" s="70"/>
      <c r="U75" s="70"/>
      <c r="V75" s="70"/>
    </row>
    <row r="76" spans="1:22" ht="20.25" customHeight="1">
      <c r="A76" s="68" t="s">
        <v>75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70"/>
      <c r="R76" s="70"/>
      <c r="S76" s="70"/>
      <c r="T76" s="70"/>
      <c r="U76" s="70"/>
      <c r="V76" s="70"/>
    </row>
    <row r="77" spans="1:22" ht="20.25" customHeight="1">
      <c r="A77" s="68" t="s">
        <v>76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70"/>
      <c r="R77" s="70"/>
      <c r="S77" s="70"/>
      <c r="T77" s="70"/>
      <c r="U77" s="70"/>
      <c r="V77" s="70"/>
    </row>
    <row r="78" spans="1:22" ht="20.25" customHeight="1">
      <c r="A78" s="68" t="s">
        <v>77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70"/>
      <c r="R78" s="70"/>
      <c r="S78" s="70"/>
      <c r="T78" s="70"/>
      <c r="U78" s="70"/>
      <c r="V78" s="70"/>
    </row>
    <row r="79" spans="1:22" ht="20.25" customHeight="1">
      <c r="A79" s="68" t="s">
        <v>78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70"/>
      <c r="R79" s="70"/>
      <c r="S79" s="70"/>
      <c r="T79" s="70"/>
      <c r="U79" s="70"/>
      <c r="V79" s="70"/>
    </row>
    <row r="80" spans="1:22" ht="20.25" customHeight="1">
      <c r="A80" s="68" t="s">
        <v>79</v>
      </c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70"/>
      <c r="R80" s="70"/>
      <c r="S80" s="70"/>
      <c r="T80" s="70"/>
      <c r="U80" s="70"/>
      <c r="V80" s="70"/>
    </row>
    <row r="81" spans="1:22" ht="20.25" customHeight="1">
      <c r="A81" s="68" t="s">
        <v>80</v>
      </c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70"/>
      <c r="R81" s="70"/>
      <c r="S81" s="70"/>
      <c r="T81" s="70"/>
      <c r="U81" s="70"/>
      <c r="V81" s="70"/>
    </row>
    <row r="82" spans="1:22" ht="20.25" customHeight="1">
      <c r="A82" s="68" t="s">
        <v>81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70"/>
      <c r="R82" s="70"/>
      <c r="S82" s="70"/>
      <c r="T82" s="70"/>
      <c r="U82" s="70"/>
      <c r="V82" s="70"/>
    </row>
    <row r="83" spans="1:22" ht="20.25" customHeight="1">
      <c r="A83" s="68" t="s">
        <v>82</v>
      </c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9"/>
      <c r="R83" s="69"/>
      <c r="S83" s="69"/>
      <c r="T83" s="69"/>
      <c r="U83" s="69"/>
      <c r="V83" s="69"/>
    </row>
    <row r="84" spans="1:22" ht="20.25" customHeight="1">
      <c r="A84" s="68" t="s">
        <v>83</v>
      </c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9"/>
      <c r="R84" s="69"/>
      <c r="S84" s="69"/>
      <c r="T84" s="69"/>
      <c r="U84" s="69"/>
      <c r="V84" s="69"/>
    </row>
    <row r="85" spans="1:22" ht="20.25" customHeight="1">
      <c r="A85" s="68" t="s">
        <v>84</v>
      </c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9"/>
      <c r="R85" s="69"/>
      <c r="S85" s="69"/>
      <c r="T85" s="69"/>
      <c r="U85" s="69"/>
      <c r="V85" s="69"/>
    </row>
    <row r="86" spans="1:22" ht="20.25" customHeight="1">
      <c r="A86" s="68" t="s">
        <v>85</v>
      </c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9"/>
      <c r="R86" s="69"/>
      <c r="S86" s="69"/>
      <c r="T86" s="69"/>
      <c r="U86" s="69"/>
      <c r="V86" s="69"/>
    </row>
    <row r="87" spans="1:22" ht="20.25" customHeight="1">
      <c r="A87" s="68" t="s">
        <v>86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9"/>
      <c r="R87" s="69"/>
      <c r="S87" s="69"/>
      <c r="T87" s="69"/>
      <c r="U87" s="69"/>
      <c r="V87" s="69"/>
    </row>
    <row r="88" spans="1:22" ht="20.25" customHeight="1">
      <c r="A88" s="68" t="s">
        <v>87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9"/>
      <c r="R88" s="69"/>
      <c r="S88" s="69"/>
      <c r="T88" s="69"/>
      <c r="U88" s="69"/>
      <c r="V88" s="69"/>
    </row>
    <row r="89" spans="1:22" ht="20.25" customHeight="1">
      <c r="A89" s="68" t="s">
        <v>88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9"/>
      <c r="R89" s="69"/>
      <c r="S89" s="69"/>
      <c r="T89" s="69"/>
      <c r="U89" s="69"/>
      <c r="V89" s="69"/>
    </row>
    <row r="90" spans="1:22" ht="20.25" customHeight="1">
      <c r="A90" s="68" t="s">
        <v>89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9"/>
      <c r="R90" s="69"/>
      <c r="S90" s="69"/>
      <c r="T90" s="69"/>
      <c r="U90" s="69"/>
      <c r="V90" s="69"/>
    </row>
    <row r="91" spans="1:22" ht="20.25" customHeight="1">
      <c r="A91" s="68" t="s">
        <v>90</v>
      </c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9"/>
      <c r="R91" s="69"/>
      <c r="S91" s="69"/>
      <c r="T91" s="69"/>
      <c r="U91" s="69"/>
      <c r="V91" s="69"/>
    </row>
    <row r="92" spans="1:22" ht="20.25" customHeight="1">
      <c r="A92" s="68" t="s">
        <v>91</v>
      </c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9"/>
      <c r="R92" s="69"/>
      <c r="S92" s="69"/>
      <c r="T92" s="69"/>
      <c r="U92" s="69"/>
      <c r="V92" s="69"/>
    </row>
    <row r="93" spans="1:22" ht="20.25" customHeight="1">
      <c r="A93" s="68" t="s">
        <v>92</v>
      </c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9"/>
      <c r="R93" s="69"/>
      <c r="S93" s="69"/>
      <c r="T93" s="69"/>
      <c r="U93" s="69"/>
      <c r="V93" s="69"/>
    </row>
    <row r="94" spans="1:22" ht="20.25" customHeight="1">
      <c r="A94" s="68" t="s">
        <v>93</v>
      </c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9"/>
      <c r="R94" s="69"/>
      <c r="S94" s="69"/>
      <c r="T94" s="69"/>
      <c r="U94" s="69"/>
      <c r="V94" s="69"/>
    </row>
    <row r="95" spans="1:22" ht="20.25" customHeight="1">
      <c r="A95" s="68" t="s">
        <v>94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9"/>
      <c r="R95" s="69"/>
      <c r="S95" s="69"/>
      <c r="T95" s="69"/>
      <c r="U95" s="69"/>
      <c r="V95" s="69"/>
    </row>
    <row r="96" spans="1:22" ht="20.25" customHeight="1">
      <c r="A96" s="68" t="s">
        <v>95</v>
      </c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9"/>
      <c r="R96" s="69"/>
      <c r="S96" s="69"/>
      <c r="T96" s="69"/>
      <c r="U96" s="69"/>
      <c r="V96" s="69"/>
    </row>
    <row r="97" spans="1:22" ht="20.25" customHeight="1">
      <c r="A97" s="68" t="s">
        <v>96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9"/>
      <c r="R97" s="69"/>
      <c r="S97" s="69"/>
      <c r="T97" s="69"/>
      <c r="U97" s="69"/>
      <c r="V97" s="69"/>
    </row>
    <row r="98" spans="1:22" ht="20.25" customHeight="1">
      <c r="A98" s="68" t="s">
        <v>97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9"/>
      <c r="R98" s="69"/>
      <c r="S98" s="69"/>
      <c r="T98" s="69"/>
      <c r="U98" s="69"/>
      <c r="V98" s="69"/>
    </row>
    <row r="99" spans="1:22" ht="20.25" customHeight="1">
      <c r="A99" s="71" t="s">
        <v>98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67">
        <v>140349.59</v>
      </c>
      <c r="R99" s="67"/>
      <c r="S99" s="67"/>
      <c r="T99" s="67"/>
      <c r="U99" s="67"/>
      <c r="V99" s="67"/>
    </row>
    <row r="100" spans="1:22" ht="20.25" customHeight="1">
      <c r="A100" s="68" t="s">
        <v>99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9"/>
      <c r="R100" s="69"/>
      <c r="S100" s="69"/>
      <c r="T100" s="69"/>
      <c r="U100" s="69"/>
      <c r="V100" s="69"/>
    </row>
    <row r="101" spans="1:22" ht="20.25" customHeight="1">
      <c r="A101" s="68" t="s">
        <v>100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9">
        <v>140349.59</v>
      </c>
      <c r="R101" s="69"/>
      <c r="S101" s="69"/>
      <c r="T101" s="69"/>
      <c r="U101" s="69"/>
      <c r="V101" s="69"/>
    </row>
    <row r="102" spans="1:22" ht="20.25" customHeight="1">
      <c r="A102" s="72" t="s">
        <v>101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2"/>
      <c r="O102" s="72"/>
      <c r="P102" s="72"/>
      <c r="Q102" s="69">
        <v>0</v>
      </c>
      <c r="R102" s="69"/>
      <c r="S102" s="69"/>
      <c r="T102" s="69"/>
      <c r="U102" s="69"/>
      <c r="V102" s="69"/>
    </row>
    <row r="103" spans="1:22" ht="20.25" customHeight="1">
      <c r="A103" s="68" t="s">
        <v>82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9"/>
      <c r="R103" s="69"/>
      <c r="S103" s="69"/>
      <c r="T103" s="69"/>
      <c r="U103" s="69"/>
      <c r="V103" s="69"/>
    </row>
    <row r="104" spans="1:22" ht="20.25" customHeight="1">
      <c r="A104" s="68" t="s">
        <v>83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9"/>
      <c r="R104" s="69"/>
      <c r="S104" s="69"/>
      <c r="T104" s="69"/>
      <c r="U104" s="69"/>
      <c r="V104" s="69"/>
    </row>
    <row r="105" spans="1:22" ht="20.25" customHeight="1">
      <c r="A105" s="68" t="s">
        <v>84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9"/>
      <c r="R105" s="69"/>
      <c r="S105" s="69"/>
      <c r="T105" s="69"/>
      <c r="U105" s="69"/>
      <c r="V105" s="69"/>
    </row>
    <row r="106" spans="1:22" ht="20.25" customHeight="1">
      <c r="A106" s="68" t="s">
        <v>85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9"/>
      <c r="R106" s="69"/>
      <c r="S106" s="69"/>
      <c r="T106" s="69"/>
      <c r="U106" s="69"/>
      <c r="V106" s="69"/>
    </row>
    <row r="107" spans="1:22" ht="20.25" customHeight="1">
      <c r="A107" s="68" t="s">
        <v>86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9"/>
      <c r="R107" s="69"/>
      <c r="S107" s="69"/>
      <c r="T107" s="69"/>
      <c r="U107" s="69"/>
      <c r="V107" s="69"/>
    </row>
    <row r="108" spans="1:22" ht="20.25" customHeight="1">
      <c r="A108" s="68" t="s">
        <v>87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9"/>
      <c r="R108" s="69"/>
      <c r="S108" s="69"/>
      <c r="T108" s="69"/>
      <c r="U108" s="69"/>
      <c r="V108" s="69"/>
    </row>
    <row r="109" spans="1:22" ht="20.25" customHeight="1">
      <c r="A109" s="68" t="s">
        <v>88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9"/>
      <c r="R109" s="69"/>
      <c r="S109" s="69"/>
      <c r="T109" s="69"/>
      <c r="U109" s="69"/>
      <c r="V109" s="69"/>
    </row>
    <row r="110" spans="1:22" ht="20.25" customHeight="1">
      <c r="A110" s="68" t="s">
        <v>89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9"/>
      <c r="R110" s="69"/>
      <c r="S110" s="69"/>
      <c r="T110" s="69"/>
      <c r="U110" s="69"/>
      <c r="V110" s="69"/>
    </row>
    <row r="111" spans="1:22" ht="20.25" customHeight="1">
      <c r="A111" s="68" t="s">
        <v>90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9"/>
      <c r="R111" s="69"/>
      <c r="S111" s="69"/>
      <c r="T111" s="69"/>
      <c r="U111" s="69"/>
      <c r="V111" s="69"/>
    </row>
    <row r="112" spans="1:22" ht="20.25" customHeight="1">
      <c r="A112" s="68" t="s">
        <v>91</v>
      </c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9"/>
      <c r="R112" s="69"/>
      <c r="S112" s="69"/>
      <c r="T112" s="69"/>
      <c r="U112" s="69"/>
      <c r="V112" s="69"/>
    </row>
    <row r="113" spans="1:22" ht="20.25" customHeight="1">
      <c r="A113" s="68" t="s">
        <v>92</v>
      </c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9"/>
      <c r="R113" s="69"/>
      <c r="S113" s="69"/>
      <c r="T113" s="69"/>
      <c r="U113" s="69"/>
      <c r="V113" s="69"/>
    </row>
    <row r="114" spans="1:22" ht="20.25" customHeight="1">
      <c r="A114" s="68" t="s">
        <v>93</v>
      </c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9"/>
      <c r="R114" s="69"/>
      <c r="S114" s="69"/>
      <c r="T114" s="69"/>
      <c r="U114" s="69"/>
      <c r="V114" s="69"/>
    </row>
    <row r="115" spans="1:22" ht="20.25" customHeight="1">
      <c r="A115" s="68" t="s">
        <v>94</v>
      </c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9"/>
      <c r="R115" s="69"/>
      <c r="S115" s="69"/>
      <c r="T115" s="69"/>
      <c r="U115" s="69"/>
      <c r="V115" s="69"/>
    </row>
    <row r="116" spans="1:22" ht="20.25" customHeight="1">
      <c r="A116" s="68" t="s">
        <v>95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9"/>
      <c r="R116" s="69"/>
      <c r="S116" s="69"/>
      <c r="T116" s="69"/>
      <c r="U116" s="69"/>
      <c r="V116" s="69"/>
    </row>
    <row r="117" spans="1:22" ht="20.25" customHeight="1">
      <c r="A117" s="68" t="s">
        <v>96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9"/>
      <c r="R117" s="69"/>
      <c r="S117" s="69"/>
      <c r="T117" s="69"/>
      <c r="U117" s="69"/>
      <c r="V117" s="69"/>
    </row>
    <row r="118" spans="1:22" ht="20.25" customHeight="1">
      <c r="A118" s="68" t="s">
        <v>97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9"/>
      <c r="R118" s="69"/>
      <c r="S118" s="69"/>
      <c r="T118" s="69"/>
      <c r="U118" s="69"/>
      <c r="V118" s="69"/>
    </row>
    <row r="119" spans="1:22" ht="20.25" customHeight="1">
      <c r="A119" s="73" t="s">
        <v>102</v>
      </c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69">
        <v>140349.59</v>
      </c>
      <c r="R119" s="69"/>
      <c r="S119" s="69"/>
      <c r="T119" s="69"/>
      <c r="U119" s="69"/>
      <c r="V119" s="69"/>
    </row>
    <row r="120" spans="1:22" ht="20.25" customHeight="1">
      <c r="A120" s="68" t="s">
        <v>82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9">
        <v>107795.38</v>
      </c>
      <c r="R120" s="69"/>
      <c r="S120" s="69"/>
      <c r="T120" s="69"/>
      <c r="U120" s="69"/>
      <c r="V120" s="69"/>
    </row>
    <row r="121" spans="1:22" ht="20.25" customHeight="1">
      <c r="A121" s="68" t="s">
        <v>103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9"/>
      <c r="R121" s="69"/>
      <c r="S121" s="69"/>
      <c r="T121" s="69"/>
      <c r="U121" s="69"/>
      <c r="V121" s="69"/>
    </row>
    <row r="122" spans="1:22" ht="20.25" customHeight="1">
      <c r="A122" s="68" t="s">
        <v>84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69">
        <f>Q119-Q120</f>
        <v>32554.209999999992</v>
      </c>
      <c r="R122" s="69"/>
      <c r="S122" s="69"/>
      <c r="T122" s="69"/>
      <c r="U122" s="69"/>
      <c r="V122" s="69"/>
    </row>
    <row r="123" spans="1:22" ht="20.25" customHeight="1">
      <c r="A123" s="68" t="s">
        <v>85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9"/>
      <c r="R123" s="69"/>
      <c r="S123" s="69"/>
      <c r="T123" s="69"/>
      <c r="U123" s="69"/>
      <c r="V123" s="69"/>
    </row>
    <row r="124" spans="1:22" ht="20.25" customHeight="1">
      <c r="A124" s="68" t="s">
        <v>86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69"/>
      <c r="R124" s="69"/>
      <c r="S124" s="69"/>
      <c r="T124" s="69"/>
      <c r="U124" s="69"/>
      <c r="V124" s="69"/>
    </row>
    <row r="125" spans="1:22" ht="20.25" customHeight="1">
      <c r="A125" s="68" t="s">
        <v>87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69"/>
      <c r="R125" s="69"/>
      <c r="S125" s="69"/>
      <c r="T125" s="69"/>
      <c r="U125" s="69"/>
      <c r="V125" s="69"/>
    </row>
    <row r="126" spans="1:22" ht="20.25" customHeight="1">
      <c r="A126" s="68" t="s">
        <v>88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69"/>
      <c r="R126" s="69"/>
      <c r="S126" s="69"/>
      <c r="T126" s="69"/>
      <c r="U126" s="69"/>
      <c r="V126" s="69"/>
    </row>
    <row r="127" spans="1:22" ht="20.25" customHeight="1">
      <c r="A127" s="68" t="s">
        <v>89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69"/>
      <c r="R127" s="69"/>
      <c r="S127" s="69"/>
      <c r="T127" s="69"/>
      <c r="U127" s="69"/>
      <c r="V127" s="69"/>
    </row>
    <row r="128" spans="1:22" ht="20.25" customHeight="1">
      <c r="A128" s="68" t="s">
        <v>90</v>
      </c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68"/>
      <c r="Q128" s="69"/>
      <c r="R128" s="69"/>
      <c r="S128" s="69"/>
      <c r="T128" s="69"/>
      <c r="U128" s="69"/>
      <c r="V128" s="69"/>
    </row>
    <row r="129" spans="1:22" ht="20.25" customHeight="1">
      <c r="A129" s="68" t="s">
        <v>91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9"/>
      <c r="R129" s="69"/>
      <c r="S129" s="69"/>
      <c r="T129" s="69"/>
      <c r="U129" s="69"/>
      <c r="V129" s="69"/>
    </row>
    <row r="130" spans="1:22" ht="20.25" customHeight="1">
      <c r="A130" s="68" t="s">
        <v>92</v>
      </c>
      <c r="B130" s="68"/>
      <c r="C130" s="68"/>
      <c r="D130" s="6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68"/>
      <c r="Q130" s="69"/>
      <c r="R130" s="69"/>
      <c r="S130" s="69"/>
      <c r="T130" s="69"/>
      <c r="U130" s="69"/>
      <c r="V130" s="69"/>
    </row>
    <row r="131" spans="1:22" ht="20.25" customHeight="1">
      <c r="A131" s="68" t="s">
        <v>93</v>
      </c>
      <c r="B131" s="68"/>
      <c r="C131" s="68"/>
      <c r="D131" s="6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68"/>
      <c r="Q131" s="69"/>
      <c r="R131" s="69"/>
      <c r="S131" s="69"/>
      <c r="T131" s="69"/>
      <c r="U131" s="69"/>
      <c r="V131" s="69"/>
    </row>
    <row r="132" spans="1:22" ht="20.25" customHeight="1">
      <c r="A132" s="68" t="s">
        <v>94</v>
      </c>
      <c r="B132" s="68"/>
      <c r="C132" s="68"/>
      <c r="D132" s="6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68"/>
      <c r="Q132" s="69"/>
      <c r="R132" s="69"/>
      <c r="S132" s="69"/>
      <c r="T132" s="69"/>
      <c r="U132" s="69"/>
      <c r="V132" s="69"/>
    </row>
    <row r="133" spans="1:22" ht="20.25" customHeight="1">
      <c r="A133" s="68" t="s">
        <v>95</v>
      </c>
      <c r="B133" s="68"/>
      <c r="C133" s="68"/>
      <c r="D133" s="6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69"/>
      <c r="R133" s="69"/>
      <c r="S133" s="69"/>
      <c r="T133" s="69"/>
      <c r="U133" s="69"/>
      <c r="V133" s="69"/>
    </row>
    <row r="134" spans="1:22" ht="20.25" customHeight="1">
      <c r="A134" s="68" t="s">
        <v>96</v>
      </c>
      <c r="B134" s="68"/>
      <c r="C134" s="68"/>
      <c r="D134" s="6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69"/>
      <c r="R134" s="69"/>
      <c r="S134" s="69"/>
      <c r="T134" s="69"/>
      <c r="U134" s="69"/>
      <c r="V134" s="69"/>
    </row>
    <row r="135" spans="1:22" ht="20.25" customHeight="1">
      <c r="A135" s="68" t="s">
        <v>97</v>
      </c>
      <c r="B135" s="68"/>
      <c r="C135" s="68"/>
      <c r="D135" s="6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68"/>
      <c r="Q135" s="69"/>
      <c r="R135" s="69"/>
      <c r="S135" s="69"/>
      <c r="T135" s="69"/>
      <c r="U135" s="69"/>
      <c r="V135" s="69"/>
    </row>
    <row r="136" spans="1:22" ht="20.25" customHeight="1">
      <c r="A136" s="68" t="s">
        <v>104</v>
      </c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68"/>
      <c r="Q136" s="69"/>
      <c r="R136" s="69"/>
      <c r="S136" s="69"/>
      <c r="T136" s="69"/>
      <c r="U136" s="69"/>
      <c r="V136" s="69"/>
    </row>
    <row r="137" ht="18.7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20.25" customHeight="1"/>
    <row r="154" ht="20.25" customHeight="1"/>
    <row r="155" ht="20.25" customHeight="1"/>
    <row r="156" ht="20.25" customHeight="1"/>
    <row r="157" ht="20.25" customHeight="1"/>
    <row r="158" ht="20.25" customHeight="1"/>
    <row r="159" ht="18.75" customHeight="1"/>
    <row r="162" ht="20.25" customHeight="1"/>
    <row r="163" ht="20.25" customHeight="1"/>
    <row r="164" ht="35.25" customHeight="1"/>
    <row r="165" ht="18.75" customHeight="1"/>
    <row r="166" ht="20.25" customHeight="1"/>
    <row r="167" ht="20.25" customHeight="1"/>
    <row r="168" ht="20.25" customHeight="1"/>
    <row r="169" ht="20.25" customHeight="1"/>
    <row r="170" ht="20.25" customHeight="1"/>
    <row r="171" ht="20.25" customHeight="1"/>
    <row r="172" ht="20.25" customHeight="1"/>
    <row r="173" ht="20.25" customHeight="1"/>
    <row r="174" ht="20.25" customHeight="1"/>
    <row r="175" ht="20.25" customHeight="1"/>
    <row r="176" ht="37.5" customHeight="1"/>
    <row r="177" ht="20.25" customHeight="1"/>
    <row r="178" ht="20.25" customHeight="1"/>
    <row r="179" ht="20.25" customHeight="1"/>
    <row r="180" ht="20.25" customHeight="1"/>
    <row r="181" ht="20.25" customHeight="1"/>
    <row r="182" ht="20.25" customHeight="1"/>
    <row r="183" ht="20.25" customHeight="1"/>
    <row r="184" ht="18.75" customHeight="1"/>
    <row r="187" ht="20.25" customHeight="1"/>
    <row r="188" ht="20.25" customHeight="1"/>
    <row r="198" ht="106.5" customHeight="1"/>
    <row r="199" ht="18.75" customHeight="1"/>
    <row r="205" ht="102" customHeight="1"/>
    <row r="206" ht="57" customHeight="1"/>
    <row r="207" ht="18.75" customHeight="1"/>
    <row r="209" ht="42.75" customHeight="1"/>
    <row r="223" ht="35.25" customHeight="1"/>
    <row r="224" ht="18.75" customHeight="1"/>
    <row r="227" ht="20.25" customHeight="1"/>
    <row r="228" ht="20.25" customHeight="1"/>
    <row r="229" ht="20.25" customHeight="1"/>
    <row r="230" ht="20.25" customHeight="1"/>
    <row r="231" ht="20.25" customHeight="1"/>
    <row r="232" ht="20.25" customHeight="1"/>
    <row r="233" ht="20.25" customHeight="1"/>
    <row r="234" ht="18.75" customHeight="1"/>
    <row r="240" ht="22.5" customHeight="1"/>
    <row r="242" ht="22.5" customHeight="1"/>
  </sheetData>
  <sheetProtection selectLockedCells="1" selectUnlockedCells="1"/>
  <mergeCells count="215">
    <mergeCell ref="A2:B2"/>
    <mergeCell ref="N2:V2"/>
    <mergeCell ref="A3:B3"/>
    <mergeCell ref="N3:V5"/>
    <mergeCell ref="A5:B5"/>
    <mergeCell ref="A6:B6"/>
    <mergeCell ref="N6:V6"/>
    <mergeCell ref="N7:Q7"/>
    <mergeCell ref="S7:V7"/>
    <mergeCell ref="N8:Q8"/>
    <mergeCell ref="S8:V8"/>
    <mergeCell ref="Q9:R9"/>
    <mergeCell ref="A11:S11"/>
    <mergeCell ref="T12:V12"/>
    <mergeCell ref="T13:V13"/>
    <mergeCell ref="A14:C14"/>
    <mergeCell ref="D14:R14"/>
    <mergeCell ref="T14:V14"/>
    <mergeCell ref="A15:C15"/>
    <mergeCell ref="D15:R15"/>
    <mergeCell ref="T15:V15"/>
    <mergeCell ref="T16:V17"/>
    <mergeCell ref="A17:C17"/>
    <mergeCell ref="D17:R17"/>
    <mergeCell ref="T18:V20"/>
    <mergeCell ref="A19:C20"/>
    <mergeCell ref="D19:R20"/>
    <mergeCell ref="T21:V23"/>
    <mergeCell ref="A22:C23"/>
    <mergeCell ref="D22:R23"/>
    <mergeCell ref="T24:V25"/>
    <mergeCell ref="A25:C25"/>
    <mergeCell ref="D25:R25"/>
    <mergeCell ref="D26:R26"/>
    <mergeCell ref="T26:V26"/>
    <mergeCell ref="A27:V27"/>
    <mergeCell ref="A29:V30"/>
    <mergeCell ref="A31:V31"/>
    <mergeCell ref="A32:V32"/>
    <mergeCell ref="A33:V33"/>
    <mergeCell ref="A34:V34"/>
    <mergeCell ref="A35:V35"/>
    <mergeCell ref="A36:V36"/>
    <mergeCell ref="A37:V37"/>
    <mergeCell ref="A38:V38"/>
    <mergeCell ref="A39:V39"/>
    <mergeCell ref="A40:V40"/>
    <mergeCell ref="A41:V41"/>
    <mergeCell ref="A42:V42"/>
    <mergeCell ref="A43:V43"/>
    <mergeCell ref="A44:V44"/>
    <mergeCell ref="A45:V45"/>
    <mergeCell ref="A46:V46"/>
    <mergeCell ref="A47:V47"/>
    <mergeCell ref="A48:V48"/>
    <mergeCell ref="A49:V49"/>
    <mergeCell ref="A50:V50"/>
    <mergeCell ref="A51:V51"/>
    <mergeCell ref="A52:V53"/>
    <mergeCell ref="A54:V54"/>
    <mergeCell ref="A56:R56"/>
    <mergeCell ref="S56:V56"/>
    <mergeCell ref="A57:R57"/>
    <mergeCell ref="S57:V57"/>
    <mergeCell ref="A58:R58"/>
    <mergeCell ref="S58:V58"/>
    <mergeCell ref="A59:R59"/>
    <mergeCell ref="S59:V59"/>
    <mergeCell ref="A60:R60"/>
    <mergeCell ref="S60:V60"/>
    <mergeCell ref="A61:R61"/>
    <mergeCell ref="S61:V61"/>
    <mergeCell ref="A63:V64"/>
    <mergeCell ref="A66:P66"/>
    <mergeCell ref="Q66:V66"/>
    <mergeCell ref="A67:P67"/>
    <mergeCell ref="Q67:V67"/>
    <mergeCell ref="A68:P68"/>
    <mergeCell ref="Q68:V68"/>
    <mergeCell ref="A69:P69"/>
    <mergeCell ref="Q69:V69"/>
    <mergeCell ref="A70:P70"/>
    <mergeCell ref="Q70:V70"/>
    <mergeCell ref="A71:P71"/>
    <mergeCell ref="Q71:V71"/>
    <mergeCell ref="A72:P72"/>
    <mergeCell ref="Q72:V72"/>
    <mergeCell ref="A73:P73"/>
    <mergeCell ref="Q73:V73"/>
    <mergeCell ref="A74:P74"/>
    <mergeCell ref="Q74:V74"/>
    <mergeCell ref="A75:P75"/>
    <mergeCell ref="Q75:V75"/>
    <mergeCell ref="A76:P76"/>
    <mergeCell ref="Q76:V76"/>
    <mergeCell ref="A77:P77"/>
    <mergeCell ref="Q77:V77"/>
    <mergeCell ref="A78:P78"/>
    <mergeCell ref="Q78:V78"/>
    <mergeCell ref="A79:P79"/>
    <mergeCell ref="Q79:V79"/>
    <mergeCell ref="A80:P80"/>
    <mergeCell ref="Q80:V80"/>
    <mergeCell ref="A81:P81"/>
    <mergeCell ref="Q81:V81"/>
    <mergeCell ref="A82:P82"/>
    <mergeCell ref="Q82:V82"/>
    <mergeCell ref="A83:P83"/>
    <mergeCell ref="Q83:V83"/>
    <mergeCell ref="A84:P84"/>
    <mergeCell ref="Q84:V84"/>
    <mergeCell ref="A85:P85"/>
    <mergeCell ref="Q85:V85"/>
    <mergeCell ref="A86:P86"/>
    <mergeCell ref="Q86:V86"/>
    <mergeCell ref="A87:P87"/>
    <mergeCell ref="Q87:V87"/>
    <mergeCell ref="A88:P88"/>
    <mergeCell ref="Q88:V88"/>
    <mergeCell ref="A89:P89"/>
    <mergeCell ref="Q89:V89"/>
    <mergeCell ref="A90:P90"/>
    <mergeCell ref="Q90:V90"/>
    <mergeCell ref="A91:P91"/>
    <mergeCell ref="Q91:V91"/>
    <mergeCell ref="A92:P92"/>
    <mergeCell ref="Q92:V92"/>
    <mergeCell ref="A93:P93"/>
    <mergeCell ref="Q93:V93"/>
    <mergeCell ref="A94:P94"/>
    <mergeCell ref="Q94:V94"/>
    <mergeCell ref="A95:P95"/>
    <mergeCell ref="Q95:V95"/>
    <mergeCell ref="A96:P96"/>
    <mergeCell ref="Q96:V96"/>
    <mergeCell ref="A97:P97"/>
    <mergeCell ref="Q97:V97"/>
    <mergeCell ref="A98:P98"/>
    <mergeCell ref="Q98:V98"/>
    <mergeCell ref="A99:P99"/>
    <mergeCell ref="Q99:V99"/>
    <mergeCell ref="A100:P100"/>
    <mergeCell ref="Q100:V100"/>
    <mergeCell ref="A101:P101"/>
    <mergeCell ref="Q101:V101"/>
    <mergeCell ref="A102:P102"/>
    <mergeCell ref="Q102:V102"/>
    <mergeCell ref="A103:P103"/>
    <mergeCell ref="Q103:V103"/>
    <mergeCell ref="A104:P104"/>
    <mergeCell ref="Q104:V104"/>
    <mergeCell ref="A105:P105"/>
    <mergeCell ref="Q105:V105"/>
    <mergeCell ref="A106:P106"/>
    <mergeCell ref="Q106:V106"/>
    <mergeCell ref="A107:P107"/>
    <mergeCell ref="Q107:V107"/>
    <mergeCell ref="A108:P108"/>
    <mergeCell ref="Q108:V108"/>
    <mergeCell ref="A109:P109"/>
    <mergeCell ref="Q109:V109"/>
    <mergeCell ref="A110:P110"/>
    <mergeCell ref="Q110:V110"/>
    <mergeCell ref="A111:P111"/>
    <mergeCell ref="Q111:V111"/>
    <mergeCell ref="A112:P112"/>
    <mergeCell ref="Q112:V112"/>
    <mergeCell ref="A113:P113"/>
    <mergeCell ref="Q113:V113"/>
    <mergeCell ref="A114:P114"/>
    <mergeCell ref="Q114:V114"/>
    <mergeCell ref="A115:P115"/>
    <mergeCell ref="Q115:V115"/>
    <mergeCell ref="A116:P116"/>
    <mergeCell ref="Q116:V116"/>
    <mergeCell ref="A117:P117"/>
    <mergeCell ref="Q117:V117"/>
    <mergeCell ref="A118:P118"/>
    <mergeCell ref="Q118:V118"/>
    <mergeCell ref="A119:P119"/>
    <mergeCell ref="Q119:V119"/>
    <mergeCell ref="A120:P120"/>
    <mergeCell ref="Q120:V120"/>
    <mergeCell ref="A121:P121"/>
    <mergeCell ref="Q121:V121"/>
    <mergeCell ref="A122:P122"/>
    <mergeCell ref="Q122:V122"/>
    <mergeCell ref="A123:P123"/>
    <mergeCell ref="Q123:V123"/>
    <mergeCell ref="A124:P124"/>
    <mergeCell ref="Q124:V124"/>
    <mergeCell ref="A125:P125"/>
    <mergeCell ref="Q125:V125"/>
    <mergeCell ref="A126:P126"/>
    <mergeCell ref="Q126:V126"/>
    <mergeCell ref="A127:P127"/>
    <mergeCell ref="Q127:V127"/>
    <mergeCell ref="A128:P128"/>
    <mergeCell ref="Q128:V128"/>
    <mergeCell ref="A129:P129"/>
    <mergeCell ref="Q129:V129"/>
    <mergeCell ref="A130:P130"/>
    <mergeCell ref="Q130:V130"/>
    <mergeCell ref="A131:P131"/>
    <mergeCell ref="Q131:V131"/>
    <mergeCell ref="A132:P132"/>
    <mergeCell ref="Q132:V132"/>
    <mergeCell ref="A133:P133"/>
    <mergeCell ref="Q133:V133"/>
    <mergeCell ref="A134:P134"/>
    <mergeCell ref="Q134:V134"/>
    <mergeCell ref="A135:P135"/>
    <mergeCell ref="Q135:V135"/>
    <mergeCell ref="A136:P136"/>
    <mergeCell ref="Q136:V136"/>
  </mergeCells>
  <printOptions/>
  <pageMargins left="0.5513888888888889" right="0.27569444444444446" top="0.5902777777777778" bottom="0.2361111111111111" header="0.5118055555555555" footer="0.5118055555555555"/>
  <pageSetup horizontalDpi="300" verticalDpi="300" orientation="landscape" paperSize="9" scale="57"/>
  <rowBreaks count="1" manualBreakCount="1"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1"/>
  <sheetViews>
    <sheetView zoomScale="75" zoomScaleNormal="75" zoomScaleSheetLayoutView="100" workbookViewId="0" topLeftCell="F5">
      <selection activeCell="T21" sqref="T21"/>
    </sheetView>
  </sheetViews>
  <sheetFormatPr defaultColWidth="9.00390625" defaultRowHeight="12.75"/>
  <cols>
    <col min="1" max="5" width="9.125" style="74" customWidth="1"/>
    <col min="6" max="6" width="3.125" style="74" customWidth="1"/>
    <col min="7" max="7" width="1.00390625" style="75" customWidth="1"/>
    <col min="8" max="8" width="5.75390625" style="74" customWidth="1"/>
    <col min="9" max="9" width="6.125" style="75" customWidth="1"/>
    <col min="10" max="10" width="13.625" style="76" customWidth="1"/>
    <col min="11" max="11" width="23.875" style="76" customWidth="1"/>
    <col min="12" max="12" width="0" style="76" hidden="1" customWidth="1"/>
    <col min="13" max="13" width="33.875" style="76" customWidth="1"/>
    <col min="14" max="14" width="0" style="77" hidden="1" customWidth="1"/>
    <col min="15" max="15" width="20.875" style="76" customWidth="1"/>
    <col min="16" max="16" width="32.25390625" style="76" customWidth="1"/>
    <col min="17" max="19" width="0" style="78" hidden="1" customWidth="1"/>
    <col min="20" max="20" width="12.25390625" style="79" customWidth="1"/>
    <col min="21" max="21" width="18.625" style="79" customWidth="1"/>
    <col min="22" max="22" width="12.125" style="74" customWidth="1"/>
    <col min="23" max="23" width="9.125" style="74" customWidth="1"/>
    <col min="24" max="24" width="9.875" style="74" customWidth="1"/>
    <col min="25" max="16384" width="9.125" style="74" customWidth="1"/>
  </cols>
  <sheetData>
    <row r="1" spans="1:22" ht="15.75" hidden="1">
      <c r="A1" s="80" t="s">
        <v>105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0.25" customHeight="1">
      <c r="A2" s="81" t="s">
        <v>106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7:22" ht="15.75" customHeight="1">
      <c r="G3" s="74"/>
      <c r="I3" s="74"/>
      <c r="J3" s="79"/>
      <c r="K3" s="79"/>
      <c r="L3" s="79"/>
      <c r="M3" s="79"/>
      <c r="N3" s="78"/>
      <c r="O3" s="79"/>
      <c r="P3" s="79"/>
      <c r="S3" s="82"/>
      <c r="T3" s="82"/>
      <c r="U3" s="82"/>
      <c r="V3" s="82"/>
    </row>
    <row r="4" spans="1:22" s="85" customFormat="1" ht="15" customHeight="1">
      <c r="A4" s="83" t="s">
        <v>65</v>
      </c>
      <c r="B4" s="83"/>
      <c r="C4" s="83"/>
      <c r="D4" s="83"/>
      <c r="E4" s="83"/>
      <c r="F4" s="83"/>
      <c r="G4" s="83"/>
      <c r="H4" s="83" t="s">
        <v>107</v>
      </c>
      <c r="I4" s="83" t="s">
        <v>108</v>
      </c>
      <c r="J4" s="84" t="s">
        <v>109</v>
      </c>
      <c r="K4" s="83" t="s">
        <v>110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s="85" customFormat="1" ht="15" customHeight="1">
      <c r="A5" s="83"/>
      <c r="B5" s="83"/>
      <c r="C5" s="83"/>
      <c r="D5" s="83"/>
      <c r="E5" s="83"/>
      <c r="F5" s="83"/>
      <c r="G5" s="83"/>
      <c r="H5" s="83"/>
      <c r="I5" s="83"/>
      <c r="J5" s="84"/>
      <c r="K5" s="83" t="s">
        <v>111</v>
      </c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</row>
    <row r="6" spans="1:22" s="85" customFormat="1" ht="40.5" customHeight="1">
      <c r="A6" s="83"/>
      <c r="B6" s="83"/>
      <c r="C6" s="83"/>
      <c r="D6" s="83"/>
      <c r="E6" s="83"/>
      <c r="F6" s="83"/>
      <c r="G6" s="83"/>
      <c r="H6" s="83"/>
      <c r="I6" s="83"/>
      <c r="J6" s="84"/>
      <c r="K6" s="86" t="s">
        <v>112</v>
      </c>
      <c r="L6" s="86" t="s">
        <v>113</v>
      </c>
      <c r="M6" s="86" t="s">
        <v>114</v>
      </c>
      <c r="N6" s="86"/>
      <c r="O6" s="86"/>
      <c r="P6" s="86"/>
      <c r="Q6" s="87" t="s">
        <v>115</v>
      </c>
      <c r="R6" s="87" t="s">
        <v>116</v>
      </c>
      <c r="S6" s="83" t="s">
        <v>117</v>
      </c>
      <c r="T6" s="83"/>
      <c r="U6" s="83"/>
      <c r="V6" s="83"/>
    </row>
    <row r="7" spans="1:22" s="85" customFormat="1" ht="117.75" customHeight="1">
      <c r="A7" s="83"/>
      <c r="B7" s="83"/>
      <c r="C7" s="83"/>
      <c r="D7" s="83"/>
      <c r="E7" s="83"/>
      <c r="F7" s="83"/>
      <c r="G7" s="83"/>
      <c r="H7" s="83"/>
      <c r="I7" s="83"/>
      <c r="J7" s="84"/>
      <c r="K7" s="86"/>
      <c r="L7" s="86"/>
      <c r="M7" s="86" t="s">
        <v>118</v>
      </c>
      <c r="N7" s="86"/>
      <c r="O7" s="86"/>
      <c r="P7" s="86" t="s">
        <v>119</v>
      </c>
      <c r="Q7" s="87"/>
      <c r="R7" s="87"/>
      <c r="S7" s="87" t="s">
        <v>120</v>
      </c>
      <c r="T7" s="86" t="s">
        <v>121</v>
      </c>
      <c r="U7" s="86" t="s">
        <v>122</v>
      </c>
      <c r="V7" s="83" t="s">
        <v>123</v>
      </c>
    </row>
    <row r="8" spans="1:22" s="85" customFormat="1" ht="15.75" customHeight="1">
      <c r="A8" s="83"/>
      <c r="B8" s="83"/>
      <c r="C8" s="83"/>
      <c r="D8" s="83"/>
      <c r="E8" s="83"/>
      <c r="F8" s="83"/>
      <c r="G8" s="83"/>
      <c r="H8" s="83"/>
      <c r="I8" s="83"/>
      <c r="J8" s="84"/>
      <c r="K8" s="86"/>
      <c r="L8" s="86"/>
      <c r="M8" s="86" t="s">
        <v>124</v>
      </c>
      <c r="N8" s="87" t="s">
        <v>125</v>
      </c>
      <c r="O8" s="86" t="s">
        <v>126</v>
      </c>
      <c r="P8" s="86" t="s">
        <v>127</v>
      </c>
      <c r="Q8" s="87"/>
      <c r="R8" s="87"/>
      <c r="S8" s="87"/>
      <c r="T8" s="86"/>
      <c r="U8" s="86"/>
      <c r="V8" s="83"/>
    </row>
    <row r="9" spans="1:22" s="85" customFormat="1" ht="12.75">
      <c r="A9" s="83"/>
      <c r="B9" s="83"/>
      <c r="C9" s="83"/>
      <c r="D9" s="83"/>
      <c r="E9" s="83"/>
      <c r="F9" s="83"/>
      <c r="G9" s="83"/>
      <c r="H9" s="83"/>
      <c r="I9" s="83"/>
      <c r="J9" s="84"/>
      <c r="K9" s="86"/>
      <c r="L9" s="86"/>
      <c r="M9" s="86"/>
      <c r="N9" s="87"/>
      <c r="O9" s="86"/>
      <c r="P9" s="86"/>
      <c r="Q9" s="87"/>
      <c r="R9" s="87"/>
      <c r="S9" s="87"/>
      <c r="T9" s="86"/>
      <c r="U9" s="86"/>
      <c r="V9" s="83"/>
    </row>
    <row r="10" spans="1:22" s="85" customFormat="1" ht="81.75" customHeight="1">
      <c r="A10" s="83"/>
      <c r="B10" s="83"/>
      <c r="C10" s="83"/>
      <c r="D10" s="83"/>
      <c r="E10" s="83"/>
      <c r="F10" s="83"/>
      <c r="G10" s="83"/>
      <c r="H10" s="83"/>
      <c r="I10" s="83"/>
      <c r="J10" s="84"/>
      <c r="K10" s="86"/>
      <c r="L10" s="86"/>
      <c r="M10" s="86"/>
      <c r="N10" s="87"/>
      <c r="O10" s="86"/>
      <c r="P10" s="86"/>
      <c r="Q10" s="87"/>
      <c r="R10" s="87"/>
      <c r="S10" s="87"/>
      <c r="T10" s="86"/>
      <c r="U10" s="86"/>
      <c r="V10" s="83"/>
    </row>
    <row r="11" spans="1:22" s="93" customFormat="1" ht="15" customHeight="1">
      <c r="A11" s="88">
        <v>1</v>
      </c>
      <c r="B11" s="88"/>
      <c r="C11" s="88"/>
      <c r="D11" s="88"/>
      <c r="E11" s="88"/>
      <c r="F11" s="88"/>
      <c r="G11" s="88"/>
      <c r="H11" s="88">
        <v>2</v>
      </c>
      <c r="I11" s="89">
        <v>3</v>
      </c>
      <c r="J11" s="89">
        <v>4</v>
      </c>
      <c r="K11" s="89">
        <v>5</v>
      </c>
      <c r="L11" s="88" t="s">
        <v>128</v>
      </c>
      <c r="M11" s="88">
        <v>6</v>
      </c>
      <c r="N11" s="90"/>
      <c r="O11" s="88">
        <v>7</v>
      </c>
      <c r="P11" s="91">
        <v>8</v>
      </c>
      <c r="Q11" s="92" t="s">
        <v>129</v>
      </c>
      <c r="R11" s="92" t="s">
        <v>129</v>
      </c>
      <c r="S11" s="90" t="s">
        <v>129</v>
      </c>
      <c r="T11" s="91">
        <v>9</v>
      </c>
      <c r="U11" s="91">
        <v>10</v>
      </c>
      <c r="V11" s="91">
        <v>11</v>
      </c>
    </row>
    <row r="12" spans="1:22" s="98" customFormat="1" ht="20.25" customHeight="1">
      <c r="A12" s="94" t="s">
        <v>130</v>
      </c>
      <c r="B12" s="94"/>
      <c r="C12" s="94"/>
      <c r="D12" s="94"/>
      <c r="E12" s="94"/>
      <c r="F12" s="94"/>
      <c r="G12" s="94"/>
      <c r="H12" s="95" t="s">
        <v>131</v>
      </c>
      <c r="I12" s="95" t="s">
        <v>132</v>
      </c>
      <c r="J12" s="96">
        <f>J14+J15+J16+J17+J18+J19+J20</f>
        <v>50867834.14</v>
      </c>
      <c r="K12" s="96">
        <f>K14+K15+K16+K17+K18+K19+K20</f>
        <v>43446879</v>
      </c>
      <c r="L12" s="96">
        <f>L14+L15+L16+L17+L18+L19+L20</f>
        <v>0</v>
      </c>
      <c r="M12" s="96">
        <f>M14+M15+M16+M17+M18+M19+M20</f>
        <v>770000</v>
      </c>
      <c r="N12" s="96">
        <f>N14+N15+N16+N17+N18+N19+N20</f>
        <v>0</v>
      </c>
      <c r="O12" s="96">
        <f>O14+O15+O16+O17+O18+O19+O20</f>
        <v>194400</v>
      </c>
      <c r="P12" s="96">
        <f>P14+P15+P16+P17+P18+P19+P20</f>
        <v>14686</v>
      </c>
      <c r="Q12" s="96">
        <f>Q14+Q15+Q16+Q17+Q18+Q19+Q20</f>
        <v>0</v>
      </c>
      <c r="R12" s="96">
        <f>R14+R15+R16+R17+R18+R19+R20</f>
        <v>0</v>
      </c>
      <c r="S12" s="96">
        <f>S14+S15+S16+S17+S18+S19+S20</f>
        <v>0</v>
      </c>
      <c r="T12" s="96">
        <f>T14+T15+T16+T17+T18+T19+T20</f>
        <v>5765974</v>
      </c>
      <c r="U12" s="96">
        <f>U14+U15+U16+U17+U18+U19+U20</f>
        <v>285121.1</v>
      </c>
      <c r="V12" s="97">
        <f>V14+V15+V16+V17+V18+V19+V20</f>
        <v>390774.04</v>
      </c>
    </row>
    <row r="13" spans="1:22" s="111" customFormat="1" ht="15" customHeight="1">
      <c r="A13" s="99" t="s">
        <v>133</v>
      </c>
      <c r="B13" s="99"/>
      <c r="C13" s="99"/>
      <c r="D13" s="99"/>
      <c r="E13" s="99"/>
      <c r="F13" s="99"/>
      <c r="G13" s="99"/>
      <c r="H13" s="100"/>
      <c r="I13" s="100"/>
      <c r="J13" s="101"/>
      <c r="K13" s="102"/>
      <c r="L13" s="103"/>
      <c r="M13" s="104"/>
      <c r="N13" s="105"/>
      <c r="O13" s="106"/>
      <c r="P13" s="106"/>
      <c r="Q13" s="107"/>
      <c r="R13" s="107"/>
      <c r="S13" s="108"/>
      <c r="T13" s="109"/>
      <c r="U13" s="109"/>
      <c r="V13" s="110"/>
    </row>
    <row r="14" spans="1:22" s="111" customFormat="1" ht="17.25" customHeight="1">
      <c r="A14" s="112" t="s">
        <v>134</v>
      </c>
      <c r="B14" s="112"/>
      <c r="C14" s="112"/>
      <c r="D14" s="112"/>
      <c r="E14" s="112"/>
      <c r="F14" s="112"/>
      <c r="G14" s="112"/>
      <c r="H14" s="100" t="s">
        <v>135</v>
      </c>
      <c r="I14" s="113"/>
      <c r="J14" s="101">
        <f aca="true" t="shared" si="0" ref="J14:J20">K14+M14+O14+P14+T14+U14+V14</f>
        <v>383850.44</v>
      </c>
      <c r="K14" s="114"/>
      <c r="L14" s="115"/>
      <c r="M14" s="115"/>
      <c r="N14" s="115"/>
      <c r="O14" s="115"/>
      <c r="P14" s="115"/>
      <c r="Q14" s="115"/>
      <c r="R14" s="115"/>
      <c r="S14" s="116"/>
      <c r="T14" s="117"/>
      <c r="U14" s="117"/>
      <c r="V14" s="117">
        <f>340460+43390.44</f>
        <v>383850.44</v>
      </c>
    </row>
    <row r="15" spans="1:22" s="111" customFormat="1" ht="15" customHeight="1">
      <c r="A15" s="112" t="s">
        <v>136</v>
      </c>
      <c r="B15" s="112"/>
      <c r="C15" s="112"/>
      <c r="D15" s="112"/>
      <c r="E15" s="112"/>
      <c r="F15" s="112"/>
      <c r="G15" s="112"/>
      <c r="H15" s="100" t="s">
        <v>137</v>
      </c>
      <c r="I15" s="113"/>
      <c r="J15" s="101">
        <f t="shared" si="0"/>
        <v>49497974.1</v>
      </c>
      <c r="K15" s="114">
        <f>40260576-716500+1945103+15000+242000+604700+1096000</f>
        <v>43446879</v>
      </c>
      <c r="L15" s="118"/>
      <c r="M15" s="119"/>
      <c r="N15" s="115"/>
      <c r="O15" s="115"/>
      <c r="P15" s="115"/>
      <c r="Q15" s="115"/>
      <c r="R15" s="115"/>
      <c r="S15" s="116"/>
      <c r="T15" s="117">
        <f>4183124+1200000+363980.86+18869.14</f>
        <v>5765974</v>
      </c>
      <c r="U15" s="117">
        <f>269416+15705.1</f>
        <v>285121.1</v>
      </c>
      <c r="V15" s="117"/>
    </row>
    <row r="16" spans="1:22" s="111" customFormat="1" ht="24" customHeight="1" hidden="1">
      <c r="A16" s="112" t="s">
        <v>138</v>
      </c>
      <c r="B16" s="112"/>
      <c r="C16" s="112"/>
      <c r="D16" s="112"/>
      <c r="E16" s="112"/>
      <c r="F16" s="112"/>
      <c r="G16" s="112"/>
      <c r="H16" s="100" t="s">
        <v>139</v>
      </c>
      <c r="I16" s="113"/>
      <c r="J16" s="101">
        <f t="shared" si="0"/>
        <v>0</v>
      </c>
      <c r="K16" s="114"/>
      <c r="L16" s="118"/>
      <c r="M16" s="119"/>
      <c r="N16" s="115"/>
      <c r="O16" s="115"/>
      <c r="P16" s="115"/>
      <c r="Q16" s="115"/>
      <c r="R16" s="115"/>
      <c r="S16" s="116"/>
      <c r="T16" s="109"/>
      <c r="U16" s="109"/>
      <c r="V16" s="110"/>
    </row>
    <row r="17" spans="1:22" s="111" customFormat="1" ht="36" customHeight="1" hidden="1">
      <c r="A17" s="112" t="s">
        <v>140</v>
      </c>
      <c r="B17" s="112"/>
      <c r="C17" s="112"/>
      <c r="D17" s="112"/>
      <c r="E17" s="112"/>
      <c r="F17" s="112"/>
      <c r="G17" s="112"/>
      <c r="H17" s="100" t="s">
        <v>141</v>
      </c>
      <c r="I17" s="113"/>
      <c r="J17" s="101">
        <f t="shared" si="0"/>
        <v>0</v>
      </c>
      <c r="K17" s="114"/>
      <c r="L17" s="118"/>
      <c r="M17" s="119"/>
      <c r="N17" s="115"/>
      <c r="O17" s="115"/>
      <c r="P17" s="115"/>
      <c r="Q17" s="115"/>
      <c r="R17" s="115"/>
      <c r="S17" s="116"/>
      <c r="T17" s="109"/>
      <c r="U17" s="109"/>
      <c r="V17" s="110"/>
    </row>
    <row r="18" spans="1:22" s="111" customFormat="1" ht="15" customHeight="1">
      <c r="A18" s="112" t="s">
        <v>142</v>
      </c>
      <c r="B18" s="112"/>
      <c r="C18" s="112"/>
      <c r="D18" s="112"/>
      <c r="E18" s="112"/>
      <c r="F18" s="112"/>
      <c r="G18" s="112"/>
      <c r="H18" s="100" t="s">
        <v>143</v>
      </c>
      <c r="I18" s="113"/>
      <c r="J18" s="101">
        <f t="shared" si="0"/>
        <v>979086</v>
      </c>
      <c r="K18" s="120"/>
      <c r="L18" s="118"/>
      <c r="M18" s="118">
        <f>90000+750000-15000-5000-50000</f>
        <v>770000</v>
      </c>
      <c r="N18" s="115"/>
      <c r="O18" s="115">
        <v>194400</v>
      </c>
      <c r="P18" s="115">
        <v>14686</v>
      </c>
      <c r="Q18" s="115"/>
      <c r="R18" s="115"/>
      <c r="S18" s="116"/>
      <c r="T18" s="109"/>
      <c r="U18" s="109"/>
      <c r="V18" s="110"/>
    </row>
    <row r="19" spans="1:22" s="124" customFormat="1" ht="12.75" customHeight="1">
      <c r="A19" s="112" t="s">
        <v>144</v>
      </c>
      <c r="B19" s="112"/>
      <c r="C19" s="112"/>
      <c r="D19" s="112"/>
      <c r="E19" s="112"/>
      <c r="F19" s="112"/>
      <c r="G19" s="112"/>
      <c r="H19" s="100" t="s">
        <v>145</v>
      </c>
      <c r="I19" s="121"/>
      <c r="J19" s="101">
        <f t="shared" si="0"/>
        <v>0</v>
      </c>
      <c r="K19" s="114"/>
      <c r="L19" s="118"/>
      <c r="M19" s="104"/>
      <c r="N19" s="118"/>
      <c r="O19" s="118"/>
      <c r="P19" s="118"/>
      <c r="Q19" s="118"/>
      <c r="R19" s="118"/>
      <c r="S19" s="122"/>
      <c r="T19" s="117"/>
      <c r="U19" s="117"/>
      <c r="V19" s="123"/>
    </row>
    <row r="20" spans="1:22" s="124" customFormat="1" ht="18.75" customHeight="1">
      <c r="A20" s="125" t="s">
        <v>146</v>
      </c>
      <c r="B20" s="125"/>
      <c r="C20" s="125"/>
      <c r="D20" s="125"/>
      <c r="E20" s="125"/>
      <c r="F20" s="125"/>
      <c r="G20" s="125"/>
      <c r="H20" s="126" t="s">
        <v>147</v>
      </c>
      <c r="I20" s="127"/>
      <c r="J20" s="101">
        <f t="shared" si="0"/>
        <v>6923.6</v>
      </c>
      <c r="K20" s="128"/>
      <c r="L20" s="129"/>
      <c r="M20" s="130"/>
      <c r="N20" s="130"/>
      <c r="O20" s="130"/>
      <c r="P20" s="130"/>
      <c r="Q20" s="130"/>
      <c r="R20" s="130"/>
      <c r="S20" s="130"/>
      <c r="T20" s="117"/>
      <c r="U20" s="117"/>
      <c r="V20" s="131">
        <f>7000-76.4</f>
        <v>6923.6</v>
      </c>
    </row>
    <row r="21" spans="1:24" s="98" customFormat="1" ht="18.75" customHeight="1">
      <c r="A21" s="132" t="s">
        <v>148</v>
      </c>
      <c r="B21" s="132"/>
      <c r="C21" s="132"/>
      <c r="D21" s="132"/>
      <c r="E21" s="132"/>
      <c r="F21" s="132"/>
      <c r="G21" s="132"/>
      <c r="H21" s="95" t="s">
        <v>149</v>
      </c>
      <c r="I21" s="95"/>
      <c r="J21" s="133">
        <f>J23+J28+J35+J51+J55</f>
        <v>51473766.63</v>
      </c>
      <c r="K21" s="133">
        <f>K23+K28+K35+K51+K55</f>
        <v>43524979</v>
      </c>
      <c r="L21" s="133">
        <f>L23+L28+L35+L51+L55</f>
        <v>0</v>
      </c>
      <c r="M21" s="133">
        <f>M23+M28+M35+M51+M55</f>
        <v>770000</v>
      </c>
      <c r="N21" s="134">
        <f>N23+N28+N35+N51+N55</f>
        <v>0</v>
      </c>
      <c r="O21" s="133">
        <f>O23+O28+O35+O51+O55</f>
        <v>194400</v>
      </c>
      <c r="P21" s="133">
        <f>P23+P28+P35+P51+P55</f>
        <v>14686</v>
      </c>
      <c r="Q21" s="134">
        <f>Q23+Q28+Q35+Q51+Q55</f>
        <v>0</v>
      </c>
      <c r="R21" s="134">
        <f>R23+R28+R35+R51+R55</f>
        <v>0</v>
      </c>
      <c r="S21" s="134">
        <f>S23+S28+S35+S51+S55</f>
        <v>0</v>
      </c>
      <c r="T21" s="133">
        <f>T23+T28+T35+T51+T55</f>
        <v>6293806.49</v>
      </c>
      <c r="U21" s="133">
        <f>U23+U28+U35+U51+U55</f>
        <v>285121.1</v>
      </c>
      <c r="V21" s="135">
        <f>V23+V28+V35+V51+V55</f>
        <v>390774.04000000004</v>
      </c>
      <c r="X21" s="136"/>
    </row>
    <row r="22" spans="1:22" s="124" customFormat="1" ht="14.25" customHeight="1">
      <c r="A22" s="99" t="s">
        <v>133</v>
      </c>
      <c r="B22" s="99"/>
      <c r="C22" s="99"/>
      <c r="D22" s="99"/>
      <c r="E22" s="99"/>
      <c r="F22" s="99"/>
      <c r="G22" s="99"/>
      <c r="H22" s="100"/>
      <c r="I22" s="100"/>
      <c r="J22" s="101"/>
      <c r="K22" s="102"/>
      <c r="L22" s="103"/>
      <c r="M22" s="104"/>
      <c r="N22" s="105"/>
      <c r="O22" s="106"/>
      <c r="P22" s="106"/>
      <c r="Q22" s="105"/>
      <c r="R22" s="105"/>
      <c r="S22" s="108"/>
      <c r="T22" s="109"/>
      <c r="U22" s="109"/>
      <c r="V22" s="110"/>
    </row>
    <row r="23" spans="1:22" s="124" customFormat="1" ht="22.5" customHeight="1">
      <c r="A23" s="137" t="s">
        <v>150</v>
      </c>
      <c r="B23" s="137"/>
      <c r="C23" s="137"/>
      <c r="D23" s="137"/>
      <c r="E23" s="137"/>
      <c r="F23" s="137"/>
      <c r="G23" s="137"/>
      <c r="H23" s="138" t="s">
        <v>151</v>
      </c>
      <c r="I23" s="138"/>
      <c r="J23" s="139">
        <f>J25+J26+J27</f>
        <v>43817597.67</v>
      </c>
      <c r="K23" s="140">
        <f>K25+K26+K27</f>
        <v>38949695.49</v>
      </c>
      <c r="L23" s="141">
        <f>L25+L26+L27</f>
        <v>0</v>
      </c>
      <c r="M23" s="141">
        <f>M25+M26+M27</f>
        <v>0</v>
      </c>
      <c r="N23" s="142">
        <f>N25+N26+N27</f>
        <v>0</v>
      </c>
      <c r="O23" s="141">
        <f>O25+O26+O27</f>
        <v>0</v>
      </c>
      <c r="P23" s="141">
        <f>P25+P26+P27</f>
        <v>14686</v>
      </c>
      <c r="Q23" s="142">
        <f>Q25+Q26+Q27</f>
        <v>0</v>
      </c>
      <c r="R23" s="142">
        <f>R25+R26+R27</f>
        <v>0</v>
      </c>
      <c r="S23" s="142">
        <f>S25+S26+S27</f>
        <v>0</v>
      </c>
      <c r="T23" s="141">
        <f>T25+T26+T27</f>
        <v>4853216.18</v>
      </c>
      <c r="U23" s="141">
        <f>U25+U26+U27</f>
        <v>0</v>
      </c>
      <c r="V23" s="143">
        <f>V25+V26+V27</f>
        <v>0</v>
      </c>
    </row>
    <row r="24" spans="1:22" s="124" customFormat="1" ht="13.5" customHeight="1">
      <c r="A24" s="144" t="s">
        <v>152</v>
      </c>
      <c r="B24" s="144"/>
      <c r="C24" s="144"/>
      <c r="D24" s="144"/>
      <c r="E24" s="144"/>
      <c r="F24" s="144"/>
      <c r="G24" s="144"/>
      <c r="H24" s="100"/>
      <c r="I24" s="100"/>
      <c r="J24" s="101"/>
      <c r="K24" s="102"/>
      <c r="L24" s="103"/>
      <c r="M24" s="145"/>
      <c r="N24" s="145"/>
      <c r="O24" s="145"/>
      <c r="P24" s="145"/>
      <c r="Q24" s="145"/>
      <c r="R24" s="145"/>
      <c r="S24" s="116"/>
      <c r="T24" s="109"/>
      <c r="U24" s="109"/>
      <c r="V24" s="110"/>
    </row>
    <row r="25" spans="1:22" s="111" customFormat="1" ht="15" customHeight="1">
      <c r="A25" s="112" t="s">
        <v>153</v>
      </c>
      <c r="B25" s="112"/>
      <c r="C25" s="112"/>
      <c r="D25" s="112"/>
      <c r="E25" s="112"/>
      <c r="F25" s="112"/>
      <c r="G25" s="112"/>
      <c r="H25" s="100" t="s">
        <v>154</v>
      </c>
      <c r="I25" s="113" t="s">
        <v>155</v>
      </c>
      <c r="J25" s="101">
        <f aca="true" t="shared" si="1" ref="J25:J27">K25+M25+O25+P25+T25+U25+V25</f>
        <v>34246023.96</v>
      </c>
      <c r="K25" s="114">
        <f>27378700+1493935+185900+16036.9+1096000+279694.42+3347.19</f>
        <v>30453613.51</v>
      </c>
      <c r="L25" s="118"/>
      <c r="M25" s="119"/>
      <c r="N25" s="115"/>
      <c r="O25" s="115"/>
      <c r="P25" s="115">
        <v>11280</v>
      </c>
      <c r="Q25" s="115"/>
      <c r="R25" s="115"/>
      <c r="S25" s="116"/>
      <c r="T25" s="146">
        <f>2396868+419893.73-20000-7661.98+500000+492030.7</f>
        <v>3781130.45</v>
      </c>
      <c r="U25" s="109"/>
      <c r="V25" s="110"/>
    </row>
    <row r="26" spans="1:22" s="111" customFormat="1" ht="15" customHeight="1">
      <c r="A26" s="112" t="s">
        <v>156</v>
      </c>
      <c r="B26" s="112"/>
      <c r="C26" s="112"/>
      <c r="D26" s="112"/>
      <c r="E26" s="112"/>
      <c r="F26" s="112"/>
      <c r="G26" s="112"/>
      <c r="H26" s="100" t="s">
        <v>157</v>
      </c>
      <c r="I26" s="113" t="s">
        <v>158</v>
      </c>
      <c r="J26" s="101">
        <f t="shared" si="1"/>
        <v>4343.55</v>
      </c>
      <c r="K26" s="114">
        <f>4200+178.91-35.36</f>
        <v>4343.55</v>
      </c>
      <c r="L26" s="118"/>
      <c r="M26" s="119"/>
      <c r="N26" s="115"/>
      <c r="O26" s="115"/>
      <c r="P26" s="115"/>
      <c r="Q26" s="115"/>
      <c r="R26" s="115"/>
      <c r="S26" s="116"/>
      <c r="T26" s="117"/>
      <c r="U26" s="109"/>
      <c r="V26" s="110"/>
    </row>
    <row r="27" spans="1:22" s="111" customFormat="1" ht="15" customHeight="1">
      <c r="A27" s="112" t="s">
        <v>159</v>
      </c>
      <c r="B27" s="112"/>
      <c r="C27" s="112"/>
      <c r="D27" s="112"/>
      <c r="E27" s="112"/>
      <c r="F27" s="112"/>
      <c r="G27" s="112"/>
      <c r="H27" s="100" t="s">
        <v>160</v>
      </c>
      <c r="I27" s="113" t="s">
        <v>161</v>
      </c>
      <c r="J27" s="101">
        <f t="shared" si="1"/>
        <v>9567230.16</v>
      </c>
      <c r="K27" s="114">
        <f>8268368+451168+56100-283897.57</f>
        <v>8491738.43</v>
      </c>
      <c r="L27" s="118"/>
      <c r="M27" s="119"/>
      <c r="N27" s="115"/>
      <c r="O27" s="115"/>
      <c r="P27" s="115">
        <v>3406</v>
      </c>
      <c r="Q27" s="115"/>
      <c r="R27" s="115"/>
      <c r="S27" s="116"/>
      <c r="T27" s="146">
        <f>723854+126807.9-10000-13500+194605.48+50318.35</f>
        <v>1072085.73</v>
      </c>
      <c r="U27" s="109"/>
      <c r="V27" s="110"/>
    </row>
    <row r="28" spans="1:22" s="124" customFormat="1" ht="11.25" customHeight="1">
      <c r="A28" s="147" t="s">
        <v>162</v>
      </c>
      <c r="B28" s="147"/>
      <c r="C28" s="147"/>
      <c r="D28" s="147"/>
      <c r="E28" s="147"/>
      <c r="F28" s="147"/>
      <c r="G28" s="147"/>
      <c r="H28" s="148" t="s">
        <v>163</v>
      </c>
      <c r="I28" s="149"/>
      <c r="J28" s="150">
        <f>J30+J31+J32+J33+J34</f>
        <v>778373.69</v>
      </c>
      <c r="K28" s="150">
        <f>K30+K31+K32+K33+K34</f>
        <v>755850</v>
      </c>
      <c r="L28" s="150">
        <f>L30+L31+L32+L33+L34</f>
        <v>0</v>
      </c>
      <c r="M28" s="150">
        <f>M30+M31+M32+M33+M34</f>
        <v>0</v>
      </c>
      <c r="N28" s="150">
        <f>N30+N31+N32+N33+N34</f>
        <v>0</v>
      </c>
      <c r="O28" s="150">
        <f>O30+O31+O32+O33+O34</f>
        <v>0</v>
      </c>
      <c r="P28" s="150">
        <f>P30+P31+P32+P33+P34</f>
        <v>0</v>
      </c>
      <c r="Q28" s="150">
        <f>Q30+Q31+Q32+Q33+Q34</f>
        <v>0</v>
      </c>
      <c r="R28" s="150">
        <f>R30+R31+R32+R33+R34</f>
        <v>0</v>
      </c>
      <c r="S28" s="150">
        <f>S30+S31+S32+S33+S34</f>
        <v>0</v>
      </c>
      <c r="T28" s="150">
        <f>T30+T31+T32+T33+T34</f>
        <v>12523.69</v>
      </c>
      <c r="U28" s="150">
        <f>U30+U31+U32+U33+U34</f>
        <v>0</v>
      </c>
      <c r="V28" s="151">
        <f>V30+V31+V32+V33+V34</f>
        <v>10000</v>
      </c>
    </row>
    <row r="29" spans="1:22" s="124" customFormat="1" ht="12" customHeight="1">
      <c r="A29" s="144" t="s">
        <v>152</v>
      </c>
      <c r="B29" s="144"/>
      <c r="C29" s="144"/>
      <c r="D29" s="144"/>
      <c r="E29" s="144"/>
      <c r="F29" s="144"/>
      <c r="G29" s="144"/>
      <c r="H29" s="100"/>
      <c r="I29" s="121"/>
      <c r="J29" s="152"/>
      <c r="K29" s="114"/>
      <c r="L29" s="118"/>
      <c r="M29" s="119"/>
      <c r="N29" s="145"/>
      <c r="O29" s="145"/>
      <c r="P29" s="145"/>
      <c r="Q29" s="145"/>
      <c r="R29" s="145"/>
      <c r="S29" s="153"/>
      <c r="T29" s="154"/>
      <c r="U29" s="154"/>
      <c r="V29" s="155"/>
    </row>
    <row r="30" spans="1:22" s="111" customFormat="1" ht="15" customHeight="1">
      <c r="A30" s="112" t="s">
        <v>164</v>
      </c>
      <c r="B30" s="112"/>
      <c r="C30" s="112"/>
      <c r="D30" s="112"/>
      <c r="E30" s="112"/>
      <c r="F30" s="112"/>
      <c r="G30" s="112"/>
      <c r="H30" s="100" t="s">
        <v>165</v>
      </c>
      <c r="I30" s="113" t="s">
        <v>166</v>
      </c>
      <c r="J30" s="101">
        <f aca="true" t="shared" si="2" ref="J30:J34">K30+M30+O30+P30+T30+U30+V30</f>
        <v>755850</v>
      </c>
      <c r="K30" s="120">
        <f>1017250+503100-716500-48000</f>
        <v>755850</v>
      </c>
      <c r="L30" s="118"/>
      <c r="M30" s="119"/>
      <c r="N30" s="115"/>
      <c r="O30" s="115"/>
      <c r="P30" s="115"/>
      <c r="Q30" s="115"/>
      <c r="R30" s="115"/>
      <c r="S30" s="116"/>
      <c r="T30" s="109"/>
      <c r="U30" s="109"/>
      <c r="V30" s="146">
        <f>15990-15990</f>
        <v>0</v>
      </c>
    </row>
    <row r="31" spans="1:22" s="111" customFormat="1" ht="15" customHeight="1">
      <c r="A31" s="112" t="s">
        <v>164</v>
      </c>
      <c r="B31" s="112"/>
      <c r="C31" s="112"/>
      <c r="D31" s="112"/>
      <c r="E31" s="112"/>
      <c r="F31" s="112"/>
      <c r="G31" s="112"/>
      <c r="H31" s="100" t="s">
        <v>167</v>
      </c>
      <c r="I31" s="113" t="s">
        <v>168</v>
      </c>
      <c r="J31" s="101">
        <f t="shared" si="2"/>
        <v>6000</v>
      </c>
      <c r="K31" s="114"/>
      <c r="L31" s="118"/>
      <c r="M31" s="119"/>
      <c r="N31" s="115"/>
      <c r="O31" s="115"/>
      <c r="P31" s="115"/>
      <c r="Q31" s="115"/>
      <c r="R31" s="115"/>
      <c r="S31" s="116"/>
      <c r="T31" s="117">
        <v>6000</v>
      </c>
      <c r="U31" s="109"/>
      <c r="V31" s="110"/>
    </row>
    <row r="32" spans="1:22" s="111" customFormat="1" ht="15" customHeight="1">
      <c r="A32" s="112" t="s">
        <v>164</v>
      </c>
      <c r="B32" s="112"/>
      <c r="C32" s="112"/>
      <c r="D32" s="112"/>
      <c r="E32" s="112"/>
      <c r="F32" s="112"/>
      <c r="G32" s="112"/>
      <c r="H32" s="100" t="s">
        <v>169</v>
      </c>
      <c r="I32" s="113" t="s">
        <v>170</v>
      </c>
      <c r="J32" s="101">
        <f t="shared" si="2"/>
        <v>16523.690000000002</v>
      </c>
      <c r="K32" s="114"/>
      <c r="L32" s="118"/>
      <c r="M32" s="119"/>
      <c r="N32" s="115"/>
      <c r="O32" s="115"/>
      <c r="P32" s="115"/>
      <c r="Q32" s="115"/>
      <c r="R32" s="115"/>
      <c r="S32" s="116"/>
      <c r="T32" s="117">
        <f>10000+20000-6000-13476.31-4000</f>
        <v>6523.6900000000005</v>
      </c>
      <c r="U32" s="109"/>
      <c r="V32" s="117">
        <v>10000</v>
      </c>
    </row>
    <row r="33" spans="1:22" s="111" customFormat="1" ht="15" customHeight="1">
      <c r="A33" s="112" t="s">
        <v>171</v>
      </c>
      <c r="B33" s="112"/>
      <c r="C33" s="112"/>
      <c r="D33" s="112"/>
      <c r="E33" s="112"/>
      <c r="F33" s="112"/>
      <c r="G33" s="112"/>
      <c r="H33" s="100" t="s">
        <v>172</v>
      </c>
      <c r="I33" s="113"/>
      <c r="J33" s="101">
        <f t="shared" si="2"/>
        <v>0</v>
      </c>
      <c r="K33" s="114"/>
      <c r="L33" s="118"/>
      <c r="M33" s="119"/>
      <c r="N33" s="115"/>
      <c r="O33" s="115"/>
      <c r="P33" s="115"/>
      <c r="Q33" s="115"/>
      <c r="R33" s="115"/>
      <c r="S33" s="116"/>
      <c r="T33" s="109"/>
      <c r="U33" s="109"/>
      <c r="V33" s="109"/>
    </row>
    <row r="34" spans="1:22" s="111" customFormat="1" ht="25.5" customHeight="1">
      <c r="A34" s="112" t="s">
        <v>173</v>
      </c>
      <c r="B34" s="112"/>
      <c r="C34" s="112"/>
      <c r="D34" s="112"/>
      <c r="E34" s="112"/>
      <c r="F34" s="112"/>
      <c r="G34" s="112"/>
      <c r="H34" s="100" t="s">
        <v>174</v>
      </c>
      <c r="I34" s="113"/>
      <c r="J34" s="101">
        <f t="shared" si="2"/>
        <v>0</v>
      </c>
      <c r="K34" s="114"/>
      <c r="L34" s="118"/>
      <c r="M34" s="119"/>
      <c r="N34" s="115"/>
      <c r="O34" s="115"/>
      <c r="P34" s="115"/>
      <c r="Q34" s="115"/>
      <c r="R34" s="115"/>
      <c r="S34" s="116"/>
      <c r="T34" s="109"/>
      <c r="U34" s="109"/>
      <c r="V34" s="109"/>
    </row>
    <row r="35" spans="1:22" s="124" customFormat="1" ht="14.25" customHeight="1">
      <c r="A35" s="147" t="s">
        <v>175</v>
      </c>
      <c r="B35" s="147"/>
      <c r="C35" s="147"/>
      <c r="D35" s="147"/>
      <c r="E35" s="147"/>
      <c r="F35" s="147"/>
      <c r="G35" s="147"/>
      <c r="H35" s="148" t="s">
        <v>176</v>
      </c>
      <c r="I35" s="148"/>
      <c r="J35" s="156">
        <f>J37+J38+J39+J40+J41+J43+J44</f>
        <v>6877795.2700000005</v>
      </c>
      <c r="K35" s="156">
        <f>K37+K38+K39+K40+K41+K43+K44</f>
        <v>3819433.51</v>
      </c>
      <c r="L35" s="156">
        <f>L37+L38+L39+L40+L41+L43+L44</f>
        <v>0</v>
      </c>
      <c r="M35" s="156">
        <f>M37+M38+M39+M40+M41+M43+M44</f>
        <v>770000</v>
      </c>
      <c r="N35" s="156">
        <f>N37+N38+N39+N40+N41+N43+N44</f>
        <v>0</v>
      </c>
      <c r="O35" s="156">
        <f>O37+O38+O39+O40+O41+O43+O44</f>
        <v>194400</v>
      </c>
      <c r="P35" s="156">
        <f>P37+P38+P39+P40+P41+P43+P44</f>
        <v>0</v>
      </c>
      <c r="Q35" s="156">
        <f>Q37+Q38+Q39+Q40+Q41+Q43+Q44</f>
        <v>0</v>
      </c>
      <c r="R35" s="156">
        <f>R37+R38+R39+R40+R41+R43+R44</f>
        <v>0</v>
      </c>
      <c r="S35" s="156">
        <f>S37+S38+S39+S40+S41+S43+S44</f>
        <v>0</v>
      </c>
      <c r="T35" s="156">
        <f>T37+T38+T39+T40+T41+T43+T44</f>
        <v>1428066.6199999999</v>
      </c>
      <c r="U35" s="156">
        <f>U37+U38+U39+U40+U41+U43+U44</f>
        <v>285121.1</v>
      </c>
      <c r="V35" s="157">
        <f>V37+V38+V39+V40+V41+V43+V44</f>
        <v>380774.04000000004</v>
      </c>
    </row>
    <row r="36" spans="1:22" s="124" customFormat="1" ht="13.5" customHeight="1">
      <c r="A36" s="144" t="s">
        <v>152</v>
      </c>
      <c r="B36" s="144"/>
      <c r="C36" s="144"/>
      <c r="D36" s="144"/>
      <c r="E36" s="144"/>
      <c r="F36" s="144"/>
      <c r="G36" s="144"/>
      <c r="H36" s="100"/>
      <c r="I36" s="100"/>
      <c r="J36" s="101"/>
      <c r="K36" s="102"/>
      <c r="L36" s="103"/>
      <c r="M36" s="145"/>
      <c r="N36" s="145"/>
      <c r="O36" s="145"/>
      <c r="P36" s="145"/>
      <c r="Q36" s="145"/>
      <c r="R36" s="145"/>
      <c r="S36" s="158"/>
      <c r="T36" s="159"/>
      <c r="U36" s="159"/>
      <c r="V36" s="159"/>
    </row>
    <row r="37" spans="1:22" s="111" customFormat="1" ht="15" customHeight="1">
      <c r="A37" s="112" t="s">
        <v>177</v>
      </c>
      <c r="B37" s="112"/>
      <c r="C37" s="112"/>
      <c r="D37" s="112"/>
      <c r="E37" s="112"/>
      <c r="F37" s="112"/>
      <c r="G37" s="112"/>
      <c r="H37" s="100" t="s">
        <v>178</v>
      </c>
      <c r="I37" s="113" t="s">
        <v>179</v>
      </c>
      <c r="J37" s="101">
        <f aca="true" t="shared" si="3" ref="J37:J43">K37+M37+O37+P37+T37+U37+V37</f>
        <v>113583.97000000002</v>
      </c>
      <c r="K37" s="160">
        <f>43010+43800+18000-2226.81+11957+891.32-1847.54</f>
        <v>113583.97000000002</v>
      </c>
      <c r="L37" s="118"/>
      <c r="M37" s="119"/>
      <c r="N37" s="115"/>
      <c r="O37" s="115"/>
      <c r="P37" s="115"/>
      <c r="Q37" s="115"/>
      <c r="R37" s="115"/>
      <c r="S37" s="116"/>
      <c r="T37" s="109"/>
      <c r="U37" s="109"/>
      <c r="V37" s="109"/>
    </row>
    <row r="38" spans="1:22" s="111" customFormat="1" ht="15" customHeight="1">
      <c r="A38" s="112" t="s">
        <v>180</v>
      </c>
      <c r="B38" s="112"/>
      <c r="C38" s="112"/>
      <c r="D38" s="112"/>
      <c r="E38" s="112"/>
      <c r="F38" s="112"/>
      <c r="G38" s="112"/>
      <c r="H38" s="100" t="s">
        <v>181</v>
      </c>
      <c r="I38" s="113"/>
      <c r="J38" s="101">
        <f t="shared" si="3"/>
        <v>0</v>
      </c>
      <c r="K38" s="114"/>
      <c r="L38" s="118"/>
      <c r="M38" s="119"/>
      <c r="N38" s="115"/>
      <c r="O38" s="115"/>
      <c r="P38" s="115"/>
      <c r="Q38" s="115"/>
      <c r="R38" s="115"/>
      <c r="S38" s="116"/>
      <c r="T38" s="117"/>
      <c r="U38" s="117"/>
      <c r="V38" s="117"/>
    </row>
    <row r="39" spans="1:22" s="111" customFormat="1" ht="15" customHeight="1">
      <c r="A39" s="112" t="s">
        <v>182</v>
      </c>
      <c r="B39" s="112"/>
      <c r="C39" s="112"/>
      <c r="D39" s="112"/>
      <c r="E39" s="112"/>
      <c r="F39" s="112"/>
      <c r="G39" s="112"/>
      <c r="H39" s="100" t="s">
        <v>183</v>
      </c>
      <c r="I39" s="113" t="s">
        <v>179</v>
      </c>
      <c r="J39" s="101">
        <f t="shared" si="3"/>
        <v>2400592.61</v>
      </c>
      <c r="K39" s="161">
        <f>1798600+82497+20000+7345.54</f>
        <v>1908442.54</v>
      </c>
      <c r="L39" s="118"/>
      <c r="M39" s="119"/>
      <c r="N39" s="115"/>
      <c r="O39" s="115"/>
      <c r="P39" s="115"/>
      <c r="Q39" s="115"/>
      <c r="R39" s="115"/>
      <c r="S39" s="116"/>
      <c r="T39" s="146">
        <f>35602-314+45394.52-15705.1+142051.55</f>
        <v>207028.96999999997</v>
      </c>
      <c r="U39" s="146">
        <f>269416+15705.1</f>
        <v>285121.1</v>
      </c>
      <c r="V39" s="117"/>
    </row>
    <row r="40" spans="1:22" s="111" customFormat="1" ht="15" customHeight="1">
      <c r="A40" s="112" t="s">
        <v>184</v>
      </c>
      <c r="B40" s="112"/>
      <c r="C40" s="112"/>
      <c r="D40" s="112"/>
      <c r="E40" s="112"/>
      <c r="F40" s="112"/>
      <c r="G40" s="112"/>
      <c r="H40" s="100" t="s">
        <v>185</v>
      </c>
      <c r="I40" s="113"/>
      <c r="J40" s="101">
        <f t="shared" si="3"/>
        <v>0</v>
      </c>
      <c r="K40" s="114"/>
      <c r="L40" s="118"/>
      <c r="M40" s="119"/>
      <c r="N40" s="115"/>
      <c r="O40" s="115"/>
      <c r="P40" s="115"/>
      <c r="Q40" s="115"/>
      <c r="R40" s="115"/>
      <c r="S40" s="116"/>
      <c r="T40" s="117"/>
      <c r="U40" s="117"/>
      <c r="V40" s="117"/>
    </row>
    <row r="41" spans="1:22" s="111" customFormat="1" ht="15" customHeight="1">
      <c r="A41" s="112" t="s">
        <v>186</v>
      </c>
      <c r="B41" s="112"/>
      <c r="C41" s="112"/>
      <c r="D41" s="112"/>
      <c r="E41" s="112"/>
      <c r="F41" s="112"/>
      <c r="G41" s="112"/>
      <c r="H41" s="100" t="s">
        <v>187</v>
      </c>
      <c r="I41" s="113" t="s">
        <v>179</v>
      </c>
      <c r="J41" s="101">
        <f t="shared" si="3"/>
        <v>687429.27</v>
      </c>
      <c r="K41" s="114">
        <f>96212+78100+6944+48000-36924+1000</f>
        <v>193332</v>
      </c>
      <c r="L41" s="118"/>
      <c r="M41" s="119"/>
      <c r="N41" s="115"/>
      <c r="O41" s="115">
        <v>194400</v>
      </c>
      <c r="P41" s="115"/>
      <c r="Q41" s="115"/>
      <c r="R41" s="115"/>
      <c r="S41" s="116"/>
      <c r="T41" s="146">
        <f>590000-400000+90000-43390.44+76.4-80302.73-15990</f>
        <v>140393.22999999998</v>
      </c>
      <c r="U41" s="117"/>
      <c r="V41" s="146">
        <f>100000+43390.44-76.4+15990</f>
        <v>159304.04</v>
      </c>
    </row>
    <row r="42" spans="1:22" s="111" customFormat="1" ht="15" customHeight="1">
      <c r="A42" s="99" t="s">
        <v>188</v>
      </c>
      <c r="B42" s="99"/>
      <c r="C42" s="99"/>
      <c r="D42" s="99"/>
      <c r="E42" s="99"/>
      <c r="F42" s="99"/>
      <c r="G42" s="99"/>
      <c r="H42" s="100"/>
      <c r="I42" s="113"/>
      <c r="J42" s="101">
        <f t="shared" si="3"/>
        <v>194400</v>
      </c>
      <c r="K42" s="114"/>
      <c r="L42" s="118"/>
      <c r="M42" s="119"/>
      <c r="N42" s="115"/>
      <c r="O42" s="115">
        <v>194400</v>
      </c>
      <c r="P42" s="115"/>
      <c r="Q42" s="115"/>
      <c r="R42" s="115"/>
      <c r="S42" s="116"/>
      <c r="T42" s="117"/>
      <c r="U42" s="117"/>
      <c r="V42" s="117"/>
    </row>
    <row r="43" spans="1:22" s="111" customFormat="1" ht="15" customHeight="1">
      <c r="A43" s="112" t="s">
        <v>189</v>
      </c>
      <c r="B43" s="112"/>
      <c r="C43" s="112"/>
      <c r="D43" s="112"/>
      <c r="E43" s="112"/>
      <c r="F43" s="112"/>
      <c r="G43" s="112"/>
      <c r="H43" s="100" t="s">
        <v>190</v>
      </c>
      <c r="I43" s="113" t="s">
        <v>179</v>
      </c>
      <c r="J43" s="101">
        <f t="shared" si="3"/>
        <v>1087809.85</v>
      </c>
      <c r="K43" s="160">
        <f>133245+156410-18000-6944+15000-26500+4967+603700-28045.92-5498</f>
        <v>828334.08</v>
      </c>
      <c r="L43" s="118"/>
      <c r="M43" s="119"/>
      <c r="N43" s="115"/>
      <c r="O43" s="115"/>
      <c r="P43" s="115"/>
      <c r="Q43" s="115"/>
      <c r="R43" s="115"/>
      <c r="S43" s="116"/>
      <c r="T43" s="146">
        <f>38910+75000+90000-44434.23</f>
        <v>159475.77</v>
      </c>
      <c r="U43" s="117"/>
      <c r="V43" s="117">
        <v>100000</v>
      </c>
    </row>
    <row r="44" spans="1:22" s="124" customFormat="1" ht="21" customHeight="1">
      <c r="A44" s="162" t="s">
        <v>191</v>
      </c>
      <c r="B44" s="162"/>
      <c r="C44" s="162"/>
      <c r="D44" s="162"/>
      <c r="E44" s="162"/>
      <c r="F44" s="162"/>
      <c r="G44" s="162"/>
      <c r="H44" s="95" t="s">
        <v>192</v>
      </c>
      <c r="I44" s="95"/>
      <c r="J44" s="133">
        <f>J46+J47+J48+J50</f>
        <v>2588379.5700000003</v>
      </c>
      <c r="K44" s="163">
        <f>K46+K48+K50</f>
        <v>775740.92</v>
      </c>
      <c r="L44" s="164">
        <f>L46+L48+L50</f>
        <v>0</v>
      </c>
      <c r="M44" s="164">
        <f>M46+M48+M50</f>
        <v>770000</v>
      </c>
      <c r="N44" s="164">
        <f>N46+N48+N50</f>
        <v>0</v>
      </c>
      <c r="O44" s="164">
        <f>O46+O48+O50</f>
        <v>0</v>
      </c>
      <c r="P44" s="164">
        <f>P46+P48+P50</f>
        <v>0</v>
      </c>
      <c r="Q44" s="164">
        <f>Q46+Q48+Q50</f>
        <v>0</v>
      </c>
      <c r="R44" s="164">
        <f>R46+R48+R50</f>
        <v>0</v>
      </c>
      <c r="S44" s="164">
        <f>S46+S48+S50</f>
        <v>0</v>
      </c>
      <c r="T44" s="164">
        <f>T46+T48+T50</f>
        <v>921168.6499999999</v>
      </c>
      <c r="U44" s="164">
        <f>U46+U48+U50</f>
        <v>0</v>
      </c>
      <c r="V44" s="164">
        <f>V46+V48+V50</f>
        <v>121470</v>
      </c>
    </row>
    <row r="45" spans="1:22" s="124" customFormat="1" ht="17.25" customHeight="1">
      <c r="A45" s="144" t="s">
        <v>152</v>
      </c>
      <c r="B45" s="144"/>
      <c r="C45" s="144"/>
      <c r="D45" s="144"/>
      <c r="E45" s="144"/>
      <c r="F45" s="144"/>
      <c r="G45" s="144"/>
      <c r="H45" s="100"/>
      <c r="I45" s="100"/>
      <c r="J45" s="101"/>
      <c r="K45" s="102"/>
      <c r="L45" s="103"/>
      <c r="M45" s="106"/>
      <c r="N45" s="106"/>
      <c r="O45" s="106"/>
      <c r="P45" s="106"/>
      <c r="Q45" s="145"/>
      <c r="R45" s="145"/>
      <c r="S45" s="116"/>
      <c r="T45" s="109"/>
      <c r="U45" s="109"/>
      <c r="V45" s="110"/>
    </row>
    <row r="46" spans="1:22" s="111" customFormat="1" ht="15" customHeight="1">
      <c r="A46" s="112" t="s">
        <v>193</v>
      </c>
      <c r="B46" s="112"/>
      <c r="C46" s="112"/>
      <c r="D46" s="112"/>
      <c r="E46" s="112"/>
      <c r="F46" s="112"/>
      <c r="G46" s="112"/>
      <c r="H46" s="100" t="s">
        <v>194</v>
      </c>
      <c r="I46" s="113" t="s">
        <v>179</v>
      </c>
      <c r="J46" s="101">
        <f aca="true" t="shared" si="4" ref="J46:J50">K46+M46+O46+P46+T46+U46+V46</f>
        <v>1330130.68</v>
      </c>
      <c r="K46" s="114">
        <f>711600+12860</f>
        <v>724460</v>
      </c>
      <c r="L46" s="118"/>
      <c r="M46" s="119"/>
      <c r="N46" s="115"/>
      <c r="O46" s="115"/>
      <c r="P46" s="115"/>
      <c r="Q46" s="115"/>
      <c r="R46" s="115"/>
      <c r="S46" s="116"/>
      <c r="T46" s="146">
        <f>330000+300000-75000+80000-129329.32</f>
        <v>505670.68</v>
      </c>
      <c r="U46" s="117"/>
      <c r="V46" s="117">
        <v>100000</v>
      </c>
    </row>
    <row r="47" spans="1:22" s="111" customFormat="1" ht="15" customHeight="1">
      <c r="A47" s="112" t="s">
        <v>195</v>
      </c>
      <c r="B47" s="112"/>
      <c r="C47" s="112"/>
      <c r="D47" s="112"/>
      <c r="E47" s="112"/>
      <c r="F47" s="112"/>
      <c r="G47" s="112"/>
      <c r="H47" s="100" t="s">
        <v>196</v>
      </c>
      <c r="I47" s="113"/>
      <c r="J47" s="101">
        <f t="shared" si="4"/>
        <v>0</v>
      </c>
      <c r="K47" s="114"/>
      <c r="L47" s="118"/>
      <c r="M47" s="119"/>
      <c r="N47" s="115"/>
      <c r="O47" s="115"/>
      <c r="P47" s="115"/>
      <c r="Q47" s="115"/>
      <c r="R47" s="115"/>
      <c r="S47" s="116"/>
      <c r="T47" s="146"/>
      <c r="U47" s="117"/>
      <c r="V47" s="117"/>
    </row>
    <row r="48" spans="1:22" s="111" customFormat="1" ht="15" customHeight="1">
      <c r="A48" s="112" t="s">
        <v>197</v>
      </c>
      <c r="B48" s="112"/>
      <c r="C48" s="112"/>
      <c r="D48" s="112"/>
      <c r="E48" s="112"/>
      <c r="F48" s="112"/>
      <c r="G48" s="112"/>
      <c r="H48" s="100" t="s">
        <v>198</v>
      </c>
      <c r="I48" s="113" t="s">
        <v>179</v>
      </c>
      <c r="J48" s="101">
        <f t="shared" si="4"/>
        <v>1258248.8900000001</v>
      </c>
      <c r="K48" s="114">
        <f>23584-349+28045.92</f>
        <v>51280.92</v>
      </c>
      <c r="L48" s="118"/>
      <c r="M48" s="118">
        <f>90000+750000-15000-5000-50000</f>
        <v>770000</v>
      </c>
      <c r="N48" s="115"/>
      <c r="O48" s="115"/>
      <c r="P48" s="115"/>
      <c r="Q48" s="115"/>
      <c r="R48" s="115"/>
      <c r="S48" s="116"/>
      <c r="T48" s="146">
        <f>66726+1164+314+100000+13500+7661.98+200000+13800+12331.99</f>
        <v>415497.97</v>
      </c>
      <c r="U48" s="117"/>
      <c r="V48" s="117">
        <f>21784-314</f>
        <v>21470</v>
      </c>
    </row>
    <row r="49" spans="1:22" s="111" customFormat="1" ht="15" customHeight="1">
      <c r="A49" s="99" t="s">
        <v>199</v>
      </c>
      <c r="B49" s="99"/>
      <c r="C49" s="99"/>
      <c r="D49" s="99"/>
      <c r="E49" s="99"/>
      <c r="F49" s="99"/>
      <c r="G49" s="99"/>
      <c r="H49" s="100"/>
      <c r="I49" s="113"/>
      <c r="J49" s="101">
        <f t="shared" si="4"/>
        <v>797300</v>
      </c>
      <c r="K49" s="114"/>
      <c r="L49" s="118"/>
      <c r="M49" s="118">
        <f>M48</f>
        <v>770000</v>
      </c>
      <c r="N49" s="115"/>
      <c r="O49" s="115"/>
      <c r="P49" s="115"/>
      <c r="Q49" s="115"/>
      <c r="R49" s="115"/>
      <c r="S49" s="116"/>
      <c r="T49" s="146">
        <f>13500+13800</f>
        <v>27300</v>
      </c>
      <c r="U49" s="109"/>
      <c r="V49" s="109"/>
    </row>
    <row r="50" spans="1:22" s="111" customFormat="1" ht="15" customHeight="1">
      <c r="A50" s="112" t="s">
        <v>200</v>
      </c>
      <c r="B50" s="112"/>
      <c r="C50" s="112"/>
      <c r="D50" s="112"/>
      <c r="E50" s="112"/>
      <c r="F50" s="112"/>
      <c r="G50" s="112"/>
      <c r="H50" s="100" t="s">
        <v>201</v>
      </c>
      <c r="I50" s="113" t="s">
        <v>179</v>
      </c>
      <c r="J50" s="101">
        <f t="shared" si="4"/>
        <v>0</v>
      </c>
      <c r="K50" s="114"/>
      <c r="L50" s="118"/>
      <c r="M50" s="119"/>
      <c r="N50" s="115"/>
      <c r="O50" s="115"/>
      <c r="P50" s="115"/>
      <c r="Q50" s="115"/>
      <c r="R50" s="115"/>
      <c r="S50" s="116"/>
      <c r="T50" s="109"/>
      <c r="U50" s="109"/>
      <c r="V50" s="110"/>
    </row>
    <row r="51" spans="1:22" s="124" customFormat="1" ht="20.25" customHeight="1">
      <c r="A51" s="162" t="s">
        <v>202</v>
      </c>
      <c r="B51" s="162"/>
      <c r="C51" s="162"/>
      <c r="D51" s="162"/>
      <c r="E51" s="162"/>
      <c r="F51" s="162"/>
      <c r="G51" s="162"/>
      <c r="H51" s="95" t="s">
        <v>203</v>
      </c>
      <c r="I51" s="95"/>
      <c r="J51" s="133">
        <f>J53+J54</f>
        <v>0</v>
      </c>
      <c r="K51" s="163">
        <f>K53+K54</f>
        <v>0</v>
      </c>
      <c r="L51" s="164">
        <f>L53+L54</f>
        <v>0</v>
      </c>
      <c r="M51" s="164">
        <f>M53+M54</f>
        <v>0</v>
      </c>
      <c r="N51" s="164">
        <f>N53+N54</f>
        <v>0</v>
      </c>
      <c r="O51" s="164">
        <f>O53+O54</f>
        <v>0</v>
      </c>
      <c r="P51" s="164">
        <f>P53+P54</f>
        <v>0</v>
      </c>
      <c r="Q51" s="164">
        <f>Q53+Q54</f>
        <v>0</v>
      </c>
      <c r="R51" s="164">
        <f>R53+R54</f>
        <v>0</v>
      </c>
      <c r="S51" s="164">
        <f>S53+S54</f>
        <v>0</v>
      </c>
      <c r="T51" s="135">
        <f>T53+T54</f>
        <v>0</v>
      </c>
      <c r="U51" s="135">
        <f>U53+U54</f>
        <v>0</v>
      </c>
      <c r="V51" s="165">
        <f>V53+V54</f>
        <v>0</v>
      </c>
    </row>
    <row r="52" spans="1:22" s="111" customFormat="1" ht="15" customHeight="1">
      <c r="A52" s="99" t="s">
        <v>152</v>
      </c>
      <c r="B52" s="99"/>
      <c r="C52" s="99"/>
      <c r="D52" s="99"/>
      <c r="E52" s="99"/>
      <c r="F52" s="99"/>
      <c r="G52" s="99"/>
      <c r="H52" s="100"/>
      <c r="I52" s="113"/>
      <c r="J52" s="101"/>
      <c r="K52" s="114"/>
      <c r="L52" s="118"/>
      <c r="M52" s="119"/>
      <c r="N52" s="115"/>
      <c r="O52" s="115"/>
      <c r="P52" s="115"/>
      <c r="Q52" s="115"/>
      <c r="R52" s="115"/>
      <c r="S52" s="116"/>
      <c r="T52" s="109"/>
      <c r="U52" s="109"/>
      <c r="V52" s="110"/>
    </row>
    <row r="53" spans="1:22" s="111" customFormat="1" ht="15" customHeight="1">
      <c r="A53" s="112" t="s">
        <v>204</v>
      </c>
      <c r="B53" s="112"/>
      <c r="C53" s="112"/>
      <c r="D53" s="112"/>
      <c r="E53" s="112"/>
      <c r="F53" s="112"/>
      <c r="G53" s="112"/>
      <c r="H53" s="100" t="s">
        <v>205</v>
      </c>
      <c r="I53" s="113"/>
      <c r="J53" s="101"/>
      <c r="K53" s="114"/>
      <c r="L53" s="118"/>
      <c r="M53" s="119"/>
      <c r="N53" s="115"/>
      <c r="O53" s="115"/>
      <c r="P53" s="115"/>
      <c r="Q53" s="115"/>
      <c r="R53" s="115"/>
      <c r="S53" s="116"/>
      <c r="T53" s="109"/>
      <c r="U53" s="109"/>
      <c r="V53" s="110"/>
    </row>
    <row r="54" spans="1:22" s="111" customFormat="1" ht="15" customHeight="1">
      <c r="A54" s="112" t="s">
        <v>206</v>
      </c>
      <c r="B54" s="112"/>
      <c r="C54" s="112"/>
      <c r="D54" s="112"/>
      <c r="E54" s="112"/>
      <c r="F54" s="112"/>
      <c r="G54" s="112"/>
      <c r="H54" s="100" t="s">
        <v>207</v>
      </c>
      <c r="I54" s="113"/>
      <c r="J54" s="101"/>
      <c r="K54" s="114"/>
      <c r="L54" s="118"/>
      <c r="M54" s="119"/>
      <c r="N54" s="115"/>
      <c r="O54" s="115"/>
      <c r="P54" s="115"/>
      <c r="Q54" s="115"/>
      <c r="R54" s="115"/>
      <c r="S54" s="116"/>
      <c r="T54" s="109"/>
      <c r="U54" s="109"/>
      <c r="V54" s="110"/>
    </row>
    <row r="55" spans="1:22" s="124" customFormat="1" ht="18.75" customHeight="1">
      <c r="A55" s="166" t="s">
        <v>208</v>
      </c>
      <c r="B55" s="166"/>
      <c r="C55" s="166"/>
      <c r="D55" s="166"/>
      <c r="E55" s="166"/>
      <c r="F55" s="166"/>
      <c r="G55" s="166"/>
      <c r="H55" s="95" t="s">
        <v>209</v>
      </c>
      <c r="I55" s="95"/>
      <c r="J55" s="135">
        <f>J57+J58</f>
        <v>0</v>
      </c>
      <c r="K55" s="164">
        <f>K57+K58</f>
        <v>0</v>
      </c>
      <c r="L55" s="164">
        <f>L57+L58</f>
        <v>0</v>
      </c>
      <c r="M55" s="164">
        <f>M57+M58</f>
        <v>0</v>
      </c>
      <c r="N55" s="164">
        <f>N57+N58</f>
        <v>0</v>
      </c>
      <c r="O55" s="164">
        <f>O57+O58</f>
        <v>0</v>
      </c>
      <c r="P55" s="164">
        <f>P57+P58</f>
        <v>0</v>
      </c>
      <c r="Q55" s="164">
        <f>Q57+Q58</f>
        <v>0</v>
      </c>
      <c r="R55" s="164">
        <f>R57+R58</f>
        <v>0</v>
      </c>
      <c r="S55" s="164">
        <f>S57+S58</f>
        <v>0</v>
      </c>
      <c r="T55" s="135">
        <f>T57+T58</f>
        <v>0</v>
      </c>
      <c r="U55" s="135">
        <f>U57+U58</f>
        <v>0</v>
      </c>
      <c r="V55" s="165">
        <f>V57+V58</f>
        <v>0</v>
      </c>
    </row>
    <row r="56" spans="1:22" s="124" customFormat="1" ht="15" customHeight="1">
      <c r="A56" s="167" t="s">
        <v>152</v>
      </c>
      <c r="B56" s="167"/>
      <c r="C56" s="167"/>
      <c r="D56" s="167"/>
      <c r="E56" s="167"/>
      <c r="F56" s="167"/>
      <c r="G56" s="167"/>
      <c r="H56" s="168"/>
      <c r="I56" s="168"/>
      <c r="J56" s="169"/>
      <c r="K56" s="170"/>
      <c r="L56" s="171"/>
      <c r="M56" s="172"/>
      <c r="N56" s="171"/>
      <c r="O56" s="171"/>
      <c r="P56" s="171"/>
      <c r="Q56" s="171"/>
      <c r="R56" s="171"/>
      <c r="S56" s="173"/>
      <c r="T56" s="173"/>
      <c r="U56" s="173"/>
      <c r="V56" s="174"/>
    </row>
    <row r="57" spans="1:22" s="111" customFormat="1" ht="15" customHeight="1">
      <c r="A57" s="112" t="s">
        <v>210</v>
      </c>
      <c r="B57" s="112"/>
      <c r="C57" s="112"/>
      <c r="D57" s="112"/>
      <c r="E57" s="112"/>
      <c r="F57" s="112"/>
      <c r="G57" s="112"/>
      <c r="H57" s="100" t="s">
        <v>211</v>
      </c>
      <c r="I57" s="113"/>
      <c r="J57" s="101">
        <f aca="true" t="shared" si="5" ref="J57:J58">K57+M57+O57+P57+T57+U57+V57</f>
        <v>0</v>
      </c>
      <c r="K57" s="114"/>
      <c r="L57" s="118"/>
      <c r="M57" s="119"/>
      <c r="N57" s="115"/>
      <c r="O57" s="115"/>
      <c r="P57" s="115"/>
      <c r="Q57" s="115"/>
      <c r="R57" s="115"/>
      <c r="S57" s="116"/>
      <c r="T57" s="109"/>
      <c r="U57" s="109"/>
      <c r="V57" s="110"/>
    </row>
    <row r="58" spans="1:22" s="111" customFormat="1" ht="15" customHeight="1">
      <c r="A58" s="112" t="s">
        <v>212</v>
      </c>
      <c r="B58" s="112"/>
      <c r="C58" s="112"/>
      <c r="D58" s="112"/>
      <c r="E58" s="112"/>
      <c r="F58" s="112"/>
      <c r="G58" s="112"/>
      <c r="H58" s="100" t="s">
        <v>213</v>
      </c>
      <c r="I58" s="113"/>
      <c r="J58" s="101">
        <f t="shared" si="5"/>
        <v>0</v>
      </c>
      <c r="K58" s="114"/>
      <c r="L58" s="118"/>
      <c r="M58" s="119"/>
      <c r="N58" s="115"/>
      <c r="O58" s="115"/>
      <c r="P58" s="115"/>
      <c r="Q58" s="115"/>
      <c r="R58" s="115"/>
      <c r="S58" s="116"/>
      <c r="T58" s="109"/>
      <c r="U58" s="109"/>
      <c r="V58" s="110"/>
    </row>
    <row r="59" spans="1:22" s="111" customFormat="1" ht="15" customHeight="1">
      <c r="A59" s="99" t="s">
        <v>214</v>
      </c>
      <c r="B59" s="99"/>
      <c r="C59" s="99"/>
      <c r="D59" s="99"/>
      <c r="E59" s="99"/>
      <c r="F59" s="99"/>
      <c r="G59" s="99"/>
      <c r="H59" s="100" t="s">
        <v>215</v>
      </c>
      <c r="I59" s="113"/>
      <c r="J59" s="101" t="s">
        <v>132</v>
      </c>
      <c r="K59" s="120">
        <v>78100</v>
      </c>
      <c r="L59" s="115"/>
      <c r="M59" s="175"/>
      <c r="N59" s="115"/>
      <c r="O59" s="115"/>
      <c r="P59" s="115"/>
      <c r="Q59" s="115"/>
      <c r="R59" s="115"/>
      <c r="S59" s="158"/>
      <c r="T59" s="154">
        <v>546701.63</v>
      </c>
      <c r="U59" s="109"/>
      <c r="V59" s="110"/>
    </row>
    <row r="60" spans="1:22" s="111" customFormat="1" ht="15" customHeight="1">
      <c r="A60" s="99" t="s">
        <v>216</v>
      </c>
      <c r="B60" s="99"/>
      <c r="C60" s="99"/>
      <c r="D60" s="99"/>
      <c r="E60" s="99"/>
      <c r="F60" s="99"/>
      <c r="G60" s="99"/>
      <c r="H60" s="100" t="s">
        <v>217</v>
      </c>
      <c r="I60" s="113"/>
      <c r="J60" s="101" t="s">
        <v>132</v>
      </c>
      <c r="K60" s="120"/>
      <c r="L60" s="120">
        <f>L59+L12-L21</f>
        <v>0</v>
      </c>
      <c r="M60" s="120">
        <f>M59+M12-M21</f>
        <v>0</v>
      </c>
      <c r="N60" s="176">
        <f>N59+N12-N21</f>
        <v>0</v>
      </c>
      <c r="O60" s="120">
        <f>O59+O12-O21</f>
        <v>0</v>
      </c>
      <c r="P60" s="120">
        <f>P59+P12-P21</f>
        <v>0</v>
      </c>
      <c r="Q60" s="120">
        <f>Q59+Q12-Q21</f>
        <v>0</v>
      </c>
      <c r="R60" s="120">
        <f>R59+R12-R21</f>
        <v>0</v>
      </c>
      <c r="S60" s="120">
        <f>S59+S12-S21</f>
        <v>0</v>
      </c>
      <c r="T60" s="120"/>
      <c r="U60" s="118">
        <f>U59+U12-U21</f>
        <v>0</v>
      </c>
      <c r="V60" s="110">
        <f>V59+V12-V21</f>
        <v>0</v>
      </c>
    </row>
    <row r="61" spans="1:22" s="98" customFormat="1" ht="12.75">
      <c r="A61" s="177"/>
      <c r="B61" s="177"/>
      <c r="C61" s="177"/>
      <c r="D61" s="177"/>
      <c r="E61" s="177"/>
      <c r="F61" s="177"/>
      <c r="G61" s="177"/>
      <c r="H61" s="177"/>
      <c r="I61" s="178"/>
      <c r="J61" s="179"/>
      <c r="K61" s="180"/>
      <c r="L61" s="180"/>
      <c r="M61" s="180"/>
      <c r="N61" s="181"/>
      <c r="O61" s="180"/>
      <c r="P61" s="180"/>
      <c r="Q61" s="181"/>
      <c r="R61" s="181"/>
      <c r="S61" s="182"/>
      <c r="T61" s="179"/>
      <c r="U61" s="183"/>
      <c r="V61" s="184"/>
    </row>
    <row r="62" spans="1:22" s="124" customFormat="1" ht="10.5" customHeight="1">
      <c r="A62" s="185" t="s">
        <v>218</v>
      </c>
      <c r="B62" s="185"/>
      <c r="C62" s="185"/>
      <c r="D62" s="185"/>
      <c r="E62" s="185"/>
      <c r="F62" s="185"/>
      <c r="G62" s="185"/>
      <c r="H62" s="185"/>
      <c r="I62" s="186"/>
      <c r="J62" s="187"/>
      <c r="K62" s="76"/>
      <c r="L62" s="76"/>
      <c r="M62" s="76"/>
      <c r="N62" s="77"/>
      <c r="O62" s="76"/>
      <c r="P62" s="76"/>
      <c r="Q62" s="77"/>
      <c r="R62" s="77"/>
      <c r="S62" s="77"/>
      <c r="T62" s="76"/>
      <c r="U62" s="188"/>
      <c r="V62" s="189"/>
    </row>
    <row r="63" spans="1:22" s="200" customFormat="1" ht="15" customHeight="1">
      <c r="A63" s="190" t="s">
        <v>219</v>
      </c>
      <c r="B63" s="190"/>
      <c r="C63" s="190"/>
      <c r="D63" s="190"/>
      <c r="E63" s="190"/>
      <c r="F63" s="190"/>
      <c r="G63" s="190"/>
      <c r="H63" s="191"/>
      <c r="I63" s="192"/>
      <c r="J63" s="193"/>
      <c r="K63" s="176"/>
      <c r="L63" s="194"/>
      <c r="M63" s="195"/>
      <c r="N63" s="194"/>
      <c r="O63" s="194"/>
      <c r="P63" s="194"/>
      <c r="Q63" s="194"/>
      <c r="R63" s="194"/>
      <c r="S63" s="196"/>
      <c r="T63" s="197"/>
      <c r="U63" s="198"/>
      <c r="V63" s="199"/>
    </row>
    <row r="64" spans="1:21" s="124" customFormat="1" ht="12.75">
      <c r="A64" s="74"/>
      <c r="B64" s="74"/>
      <c r="C64" s="74"/>
      <c r="D64" s="74"/>
      <c r="E64" s="74"/>
      <c r="F64" s="74"/>
      <c r="G64" s="74"/>
      <c r="H64" s="74"/>
      <c r="I64" s="74"/>
      <c r="J64" s="79"/>
      <c r="K64" s="79"/>
      <c r="L64" s="79"/>
      <c r="M64" s="201"/>
      <c r="N64" s="202"/>
      <c r="O64" s="201"/>
      <c r="P64" s="201"/>
      <c r="Q64" s="202"/>
      <c r="R64" s="202"/>
      <c r="S64" s="202"/>
      <c r="T64" s="201"/>
      <c r="U64" s="201"/>
    </row>
    <row r="65" spans="1:22" s="124" customFormat="1" ht="12" customHeight="1">
      <c r="A65" s="74"/>
      <c r="B65" s="74"/>
      <c r="C65" s="74"/>
      <c r="D65" s="74"/>
      <c r="E65" s="74"/>
      <c r="F65" s="74"/>
      <c r="G65" s="74"/>
      <c r="H65" s="74"/>
      <c r="I65" s="74"/>
      <c r="J65" s="79"/>
      <c r="K65" s="79"/>
      <c r="L65" s="79"/>
      <c r="M65" s="201"/>
      <c r="N65" s="202"/>
      <c r="O65" s="201"/>
      <c r="P65" s="201"/>
      <c r="Q65" s="202"/>
      <c r="R65" s="202"/>
      <c r="S65" s="202"/>
      <c r="T65" s="203"/>
      <c r="U65" s="203"/>
      <c r="V65" s="204"/>
    </row>
    <row r="66" spans="1:21" s="124" customFormat="1" ht="21.75" customHeight="1">
      <c r="A66" s="74"/>
      <c r="B66" s="205" t="s">
        <v>220</v>
      </c>
      <c r="C66" s="205"/>
      <c r="D66" s="205"/>
      <c r="E66" s="205"/>
      <c r="F66" s="205"/>
      <c r="G66" s="205"/>
      <c r="H66" s="205"/>
      <c r="I66" s="205"/>
      <c r="J66" s="205"/>
      <c r="K66" s="206"/>
      <c r="L66" s="79"/>
      <c r="M66" s="188" t="s">
        <v>221</v>
      </c>
      <c r="N66" s="202"/>
      <c r="O66" s="201"/>
      <c r="Q66" s="202"/>
      <c r="R66" s="202"/>
      <c r="S66" s="202"/>
      <c r="T66" s="201"/>
      <c r="U66" s="201"/>
    </row>
    <row r="67" spans="2:10" ht="12.75">
      <c r="B67" s="207"/>
      <c r="C67" s="207"/>
      <c r="D67" s="207"/>
      <c r="E67" s="207"/>
      <c r="F67" s="207"/>
      <c r="G67" s="207"/>
      <c r="H67" s="207"/>
      <c r="I67" s="205"/>
      <c r="J67" s="208"/>
    </row>
    <row r="68" spans="2:10" ht="12.75">
      <c r="B68" s="207"/>
      <c r="C68" s="207"/>
      <c r="D68" s="207"/>
      <c r="E68" s="207"/>
      <c r="F68" s="207"/>
      <c r="G68" s="207"/>
      <c r="H68" s="207"/>
      <c r="I68" s="205"/>
      <c r="J68" s="208"/>
    </row>
    <row r="69" spans="2:13" ht="12.75" customHeight="1">
      <c r="B69" s="205" t="s">
        <v>222</v>
      </c>
      <c r="C69" s="205"/>
      <c r="D69" s="205"/>
      <c r="E69" s="205"/>
      <c r="F69" s="205"/>
      <c r="G69" s="205"/>
      <c r="H69" s="205"/>
      <c r="I69" s="205"/>
      <c r="J69" s="205"/>
      <c r="K69" s="187"/>
      <c r="M69" s="76" t="s">
        <v>223</v>
      </c>
    </row>
    <row r="71" ht="12.75">
      <c r="B71" s="74" t="s">
        <v>224</v>
      </c>
    </row>
  </sheetData>
  <sheetProtection selectLockedCells="1" selectUnlockedCells="1"/>
  <mergeCells count="78">
    <mergeCell ref="A1:V1"/>
    <mergeCell ref="A2:V2"/>
    <mergeCell ref="S3:V3"/>
    <mergeCell ref="A4:G10"/>
    <mergeCell ref="H4:H10"/>
    <mergeCell ref="I4:I10"/>
    <mergeCell ref="J4:J10"/>
    <mergeCell ref="K4:V4"/>
    <mergeCell ref="K5:V5"/>
    <mergeCell ref="K6:K10"/>
    <mergeCell ref="L6:L10"/>
    <mergeCell ref="M6:P6"/>
    <mergeCell ref="Q6:Q10"/>
    <mergeCell ref="R6:R10"/>
    <mergeCell ref="S6:V6"/>
    <mergeCell ref="M7:O7"/>
    <mergeCell ref="S7:S10"/>
    <mergeCell ref="T7:T10"/>
    <mergeCell ref="U7:U10"/>
    <mergeCell ref="V7:V10"/>
    <mergeCell ref="M8:M10"/>
    <mergeCell ref="N8:N10"/>
    <mergeCell ref="O8:O10"/>
    <mergeCell ref="P8:P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0:G60"/>
    <mergeCell ref="A62:H62"/>
    <mergeCell ref="A63:G63"/>
    <mergeCell ref="B66:J66"/>
    <mergeCell ref="B69:J69"/>
  </mergeCells>
  <printOptions/>
  <pageMargins left="0.49027777777777776" right="0.24027777777777778" top="0.24027777777777778" bottom="0.2" header="0.5118055555555555" footer="0.5118055555555555"/>
  <pageSetup fitToHeight="2" fitToWidth="1" horizontalDpi="300" verticalDpi="300" orientation="landscape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zoomScale="75" zoomScaleNormal="75" zoomScaleSheetLayoutView="100" workbookViewId="0" topLeftCell="A10">
      <selection activeCell="A13" sqref="A13"/>
    </sheetView>
  </sheetViews>
  <sheetFormatPr defaultColWidth="9.00390625" defaultRowHeight="12.75"/>
  <cols>
    <col min="1" max="5" width="9.125" style="74" customWidth="1"/>
    <col min="6" max="6" width="3.125" style="74" customWidth="1"/>
    <col min="7" max="7" width="0" style="75" hidden="1" customWidth="1"/>
    <col min="8" max="8" width="6.375" style="74" customWidth="1"/>
    <col min="9" max="9" width="6.125" style="75" customWidth="1"/>
    <col min="10" max="10" width="18.125" style="76" customWidth="1"/>
    <col min="11" max="11" width="23.875" style="76" customWidth="1"/>
    <col min="12" max="12" width="0" style="76" hidden="1" customWidth="1"/>
    <col min="13" max="13" width="30.375" style="76" customWidth="1"/>
    <col min="14" max="14" width="0" style="77" hidden="1" customWidth="1"/>
    <col min="15" max="15" width="20.875" style="76" customWidth="1"/>
    <col min="16" max="16" width="31.75390625" style="76" customWidth="1"/>
    <col min="17" max="19" width="0" style="79" hidden="1" customWidth="1"/>
    <col min="20" max="20" width="13.125" style="79" customWidth="1"/>
    <col min="21" max="21" width="20.00390625" style="79" customWidth="1"/>
    <col min="22" max="22" width="12.75390625" style="74" customWidth="1"/>
    <col min="23" max="23" width="9.125" style="74" customWidth="1"/>
    <col min="24" max="24" width="9.875" style="74" customWidth="1"/>
    <col min="25" max="16384" width="9.125" style="74" customWidth="1"/>
  </cols>
  <sheetData>
    <row r="1" spans="1:22" ht="20.25" customHeight="1">
      <c r="A1" s="81" t="s">
        <v>225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7:22" ht="12.75">
      <c r="G2" s="74"/>
      <c r="I2" s="74"/>
      <c r="J2" s="79"/>
      <c r="K2" s="79"/>
      <c r="L2" s="79"/>
      <c r="M2" s="79"/>
      <c r="N2" s="78"/>
      <c r="O2" s="79"/>
      <c r="P2" s="79"/>
      <c r="S2" s="209"/>
      <c r="T2" s="209"/>
      <c r="U2" s="209"/>
      <c r="V2" s="209"/>
    </row>
    <row r="3" spans="1:22" s="85" customFormat="1" ht="15" customHeight="1">
      <c r="A3" s="83" t="s">
        <v>65</v>
      </c>
      <c r="B3" s="83"/>
      <c r="C3" s="83"/>
      <c r="D3" s="83"/>
      <c r="E3" s="83"/>
      <c r="F3" s="83"/>
      <c r="G3" s="83"/>
      <c r="H3" s="83" t="s">
        <v>107</v>
      </c>
      <c r="I3" s="83" t="s">
        <v>108</v>
      </c>
      <c r="J3" s="84" t="s">
        <v>109</v>
      </c>
      <c r="K3" s="83" t="s">
        <v>110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s="85" customFormat="1" ht="15" customHeight="1">
      <c r="A4" s="83"/>
      <c r="B4" s="83"/>
      <c r="C4" s="83"/>
      <c r="D4" s="83"/>
      <c r="E4" s="83"/>
      <c r="F4" s="83"/>
      <c r="G4" s="83"/>
      <c r="H4" s="83"/>
      <c r="I4" s="83"/>
      <c r="J4" s="84"/>
      <c r="K4" s="83" t="s">
        <v>111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s="85" customFormat="1" ht="56.25" customHeight="1">
      <c r="A5" s="83"/>
      <c r="B5" s="83"/>
      <c r="C5" s="83"/>
      <c r="D5" s="83"/>
      <c r="E5" s="83"/>
      <c r="F5" s="83"/>
      <c r="G5" s="83"/>
      <c r="H5" s="83"/>
      <c r="I5" s="83"/>
      <c r="J5" s="84"/>
      <c r="K5" s="86" t="s">
        <v>112</v>
      </c>
      <c r="L5" s="86" t="s">
        <v>113</v>
      </c>
      <c r="M5" s="86" t="s">
        <v>226</v>
      </c>
      <c r="N5" s="86"/>
      <c r="O5" s="86"/>
      <c r="P5" s="86"/>
      <c r="Q5" s="86" t="s">
        <v>115</v>
      </c>
      <c r="R5" s="86" t="s">
        <v>116</v>
      </c>
      <c r="S5" s="83" t="s">
        <v>117</v>
      </c>
      <c r="T5" s="83"/>
      <c r="U5" s="83"/>
      <c r="V5" s="83"/>
    </row>
    <row r="6" spans="1:22" s="85" customFormat="1" ht="132" customHeight="1">
      <c r="A6" s="83"/>
      <c r="B6" s="83"/>
      <c r="C6" s="83"/>
      <c r="D6" s="83"/>
      <c r="E6" s="83"/>
      <c r="F6" s="83"/>
      <c r="G6" s="83"/>
      <c r="H6" s="83"/>
      <c r="I6" s="83"/>
      <c r="J6" s="84"/>
      <c r="K6" s="86"/>
      <c r="L6" s="86"/>
      <c r="M6" s="86" t="s">
        <v>118</v>
      </c>
      <c r="N6" s="86"/>
      <c r="O6" s="86"/>
      <c r="P6" s="86" t="s">
        <v>119</v>
      </c>
      <c r="Q6" s="86"/>
      <c r="R6" s="86"/>
      <c r="S6" s="86" t="s">
        <v>120</v>
      </c>
      <c r="T6" s="86" t="s">
        <v>121</v>
      </c>
      <c r="U6" s="86" t="s">
        <v>122</v>
      </c>
      <c r="V6" s="83" t="s">
        <v>123</v>
      </c>
    </row>
    <row r="7" spans="1:22" s="85" customFormat="1" ht="15.75" customHeight="1">
      <c r="A7" s="83"/>
      <c r="B7" s="83"/>
      <c r="C7" s="83"/>
      <c r="D7" s="83"/>
      <c r="E7" s="83"/>
      <c r="F7" s="83"/>
      <c r="G7" s="83"/>
      <c r="H7" s="83"/>
      <c r="I7" s="83"/>
      <c r="J7" s="84"/>
      <c r="K7" s="86"/>
      <c r="L7" s="86"/>
      <c r="M7" s="86" t="s">
        <v>124</v>
      </c>
      <c r="N7" s="87" t="s">
        <v>125</v>
      </c>
      <c r="O7" s="86" t="s">
        <v>126</v>
      </c>
      <c r="P7" s="86" t="s">
        <v>127</v>
      </c>
      <c r="Q7" s="86"/>
      <c r="R7" s="86"/>
      <c r="S7" s="86"/>
      <c r="T7" s="86"/>
      <c r="U7" s="86"/>
      <c r="V7" s="83"/>
    </row>
    <row r="8" spans="1:22" s="85" customFormat="1" ht="12.75">
      <c r="A8" s="83"/>
      <c r="B8" s="83"/>
      <c r="C8" s="83"/>
      <c r="D8" s="83"/>
      <c r="E8" s="83"/>
      <c r="F8" s="83"/>
      <c r="G8" s="83"/>
      <c r="H8" s="83"/>
      <c r="I8" s="83"/>
      <c r="J8" s="84"/>
      <c r="K8" s="86"/>
      <c r="L8" s="86"/>
      <c r="M8" s="86"/>
      <c r="N8" s="87"/>
      <c r="O8" s="86"/>
      <c r="P8" s="86"/>
      <c r="Q8" s="86"/>
      <c r="R8" s="86"/>
      <c r="S8" s="86"/>
      <c r="T8" s="86"/>
      <c r="U8" s="86"/>
      <c r="V8" s="83"/>
    </row>
    <row r="9" spans="1:22" s="85" customFormat="1" ht="90.75" customHeight="1">
      <c r="A9" s="83"/>
      <c r="B9" s="83"/>
      <c r="C9" s="83"/>
      <c r="D9" s="83"/>
      <c r="E9" s="83"/>
      <c r="F9" s="83"/>
      <c r="G9" s="83"/>
      <c r="H9" s="83"/>
      <c r="I9" s="83"/>
      <c r="J9" s="84"/>
      <c r="K9" s="86"/>
      <c r="L9" s="86"/>
      <c r="M9" s="86"/>
      <c r="N9" s="87"/>
      <c r="O9" s="86"/>
      <c r="P9" s="86"/>
      <c r="Q9" s="86"/>
      <c r="R9" s="86"/>
      <c r="S9" s="86"/>
      <c r="T9" s="86"/>
      <c r="U9" s="86"/>
      <c r="V9" s="83"/>
    </row>
    <row r="10" spans="1:22" s="93" customFormat="1" ht="15" customHeight="1">
      <c r="A10" s="88">
        <v>1</v>
      </c>
      <c r="B10" s="88"/>
      <c r="C10" s="88"/>
      <c r="D10" s="88"/>
      <c r="E10" s="88"/>
      <c r="F10" s="88"/>
      <c r="G10" s="88"/>
      <c r="H10" s="88">
        <v>2</v>
      </c>
      <c r="I10" s="89">
        <v>3</v>
      </c>
      <c r="J10" s="89">
        <v>4</v>
      </c>
      <c r="K10" s="89">
        <v>5</v>
      </c>
      <c r="L10" s="88" t="s">
        <v>128</v>
      </c>
      <c r="M10" s="88">
        <v>6</v>
      </c>
      <c r="N10" s="90">
        <v>7</v>
      </c>
      <c r="O10" s="88">
        <v>7</v>
      </c>
      <c r="P10" s="91">
        <v>8</v>
      </c>
      <c r="Q10" s="91" t="s">
        <v>129</v>
      </c>
      <c r="R10" s="91" t="s">
        <v>129</v>
      </c>
      <c r="S10" s="88" t="s">
        <v>129</v>
      </c>
      <c r="T10" s="91">
        <v>9</v>
      </c>
      <c r="U10" s="91">
        <v>10</v>
      </c>
      <c r="V10" s="91">
        <v>11</v>
      </c>
    </row>
    <row r="11" spans="1:22" s="98" customFormat="1" ht="20.25" customHeight="1">
      <c r="A11" s="94" t="s">
        <v>130</v>
      </c>
      <c r="B11" s="94"/>
      <c r="C11" s="94"/>
      <c r="D11" s="94"/>
      <c r="E11" s="94"/>
      <c r="F11" s="94"/>
      <c r="G11" s="94"/>
      <c r="H11" s="95" t="s">
        <v>131</v>
      </c>
      <c r="I11" s="95" t="s">
        <v>132</v>
      </c>
      <c r="J11" s="96">
        <f>J13+J14+J15+J16+J17+J18+J19</f>
        <v>48796437</v>
      </c>
      <c r="K11" s="96">
        <f>K13+K14+K15+K16+K17+K18+K19</f>
        <v>43141751</v>
      </c>
      <c r="L11" s="96">
        <f>L13+L14+L15+L16+L17+L18+L19</f>
        <v>0</v>
      </c>
      <c r="M11" s="96">
        <f>M13+M14+M15+M16+M17+M18+M19</f>
        <v>840000</v>
      </c>
      <c r="N11" s="96" t="e">
        <f>N13+N14+N15+N16+N17+N18+N19</f>
        <v>#VALUE!</v>
      </c>
      <c r="O11" s="96">
        <f>O13+O14+O15+O16+O17+O18+O19</f>
        <v>0</v>
      </c>
      <c r="P11" s="96">
        <f>P13+P14+P15+P16+P17+P18+P19</f>
        <v>14686</v>
      </c>
      <c r="Q11" s="96" t="e">
        <f>Q13+Q14+Q15+Q16+Q17+Q18+Q19</f>
        <v>#VALUE!</v>
      </c>
      <c r="R11" s="96">
        <f>R13+R14+R15+R16+R17+R18+R19</f>
        <v>0</v>
      </c>
      <c r="S11" s="96">
        <f>S13+S14+S15+S16+S17+S18+S19</f>
        <v>0</v>
      </c>
      <c r="T11" s="96">
        <f>T13+T14+T15+T16+T17+T18+T19</f>
        <v>4183124</v>
      </c>
      <c r="U11" s="96">
        <f>U13+U14+U15+U16+U17+U18+U19</f>
        <v>269416</v>
      </c>
      <c r="V11" s="97">
        <f>V13+V14+V15+V16+V17+V18+V19</f>
        <v>347460</v>
      </c>
    </row>
    <row r="12" spans="1:22" s="111" customFormat="1" ht="12" customHeight="1">
      <c r="A12" s="99" t="s">
        <v>133</v>
      </c>
      <c r="B12" s="99"/>
      <c r="C12" s="99"/>
      <c r="D12" s="99"/>
      <c r="E12" s="99"/>
      <c r="F12" s="99"/>
      <c r="G12" s="99"/>
      <c r="H12" s="100"/>
      <c r="I12" s="100"/>
      <c r="J12" s="101"/>
      <c r="K12" s="102"/>
      <c r="L12" s="103"/>
      <c r="M12" s="104"/>
      <c r="N12" s="105"/>
      <c r="O12" s="106"/>
      <c r="P12" s="106"/>
      <c r="Q12" s="145"/>
      <c r="R12" s="145"/>
      <c r="S12" s="116"/>
      <c r="T12" s="109"/>
      <c r="U12" s="109"/>
      <c r="V12" s="110"/>
    </row>
    <row r="13" spans="1:22" s="111" customFormat="1" ht="15.75" customHeight="1">
      <c r="A13" s="112" t="s">
        <v>134</v>
      </c>
      <c r="B13" s="112"/>
      <c r="C13" s="112"/>
      <c r="D13" s="112"/>
      <c r="E13" s="112"/>
      <c r="F13" s="112"/>
      <c r="G13" s="112"/>
      <c r="H13" s="100" t="s">
        <v>135</v>
      </c>
      <c r="I13" s="113"/>
      <c r="J13" s="101">
        <f aca="true" t="shared" si="0" ref="J13:J19">K13+M13+O13+P13+T13+U13+V13</f>
        <v>340460</v>
      </c>
      <c r="K13" s="114"/>
      <c r="L13" s="115"/>
      <c r="M13" s="115"/>
      <c r="N13" s="115" t="s">
        <v>132</v>
      </c>
      <c r="O13" s="115"/>
      <c r="P13" s="115"/>
      <c r="Q13" s="115" t="s">
        <v>132</v>
      </c>
      <c r="R13" s="115"/>
      <c r="S13" s="116"/>
      <c r="T13" s="117"/>
      <c r="U13" s="117"/>
      <c r="V13" s="117">
        <v>340460</v>
      </c>
    </row>
    <row r="14" spans="1:22" s="111" customFormat="1" ht="15" customHeight="1">
      <c r="A14" s="112" t="s">
        <v>136</v>
      </c>
      <c r="B14" s="112"/>
      <c r="C14" s="112"/>
      <c r="D14" s="112"/>
      <c r="E14" s="112"/>
      <c r="F14" s="112"/>
      <c r="G14" s="112"/>
      <c r="H14" s="100" t="s">
        <v>137</v>
      </c>
      <c r="I14" s="113"/>
      <c r="J14" s="101">
        <f t="shared" si="0"/>
        <v>47594291</v>
      </c>
      <c r="K14" s="114">
        <v>43141751</v>
      </c>
      <c r="L14" s="118"/>
      <c r="M14" s="119"/>
      <c r="N14" s="115" t="s">
        <v>132</v>
      </c>
      <c r="O14" s="115"/>
      <c r="P14" s="115"/>
      <c r="Q14" s="115" t="s">
        <v>132</v>
      </c>
      <c r="R14" s="115"/>
      <c r="S14" s="116"/>
      <c r="T14" s="117">
        <v>4183124</v>
      </c>
      <c r="U14" s="117">
        <v>269416</v>
      </c>
      <c r="V14" s="117"/>
    </row>
    <row r="15" spans="1:22" s="111" customFormat="1" ht="20.25" customHeight="1" hidden="1">
      <c r="A15" s="112" t="s">
        <v>138</v>
      </c>
      <c r="B15" s="112"/>
      <c r="C15" s="112"/>
      <c r="D15" s="112"/>
      <c r="E15" s="112"/>
      <c r="F15" s="112"/>
      <c r="G15" s="112"/>
      <c r="H15" s="100" t="s">
        <v>139</v>
      </c>
      <c r="I15" s="113"/>
      <c r="J15" s="101">
        <f t="shared" si="0"/>
        <v>0</v>
      </c>
      <c r="K15" s="114"/>
      <c r="L15" s="118"/>
      <c r="M15" s="119"/>
      <c r="N15" s="115" t="s">
        <v>132</v>
      </c>
      <c r="O15" s="115"/>
      <c r="P15" s="115"/>
      <c r="Q15" s="115" t="s">
        <v>132</v>
      </c>
      <c r="R15" s="115"/>
      <c r="S15" s="116"/>
      <c r="T15" s="117"/>
      <c r="U15" s="117"/>
      <c r="V15" s="123"/>
    </row>
    <row r="16" spans="1:22" s="111" customFormat="1" ht="36" customHeight="1" hidden="1">
      <c r="A16" s="112" t="s">
        <v>140</v>
      </c>
      <c r="B16" s="112"/>
      <c r="C16" s="112"/>
      <c r="D16" s="112"/>
      <c r="E16" s="112"/>
      <c r="F16" s="112"/>
      <c r="G16" s="112"/>
      <c r="H16" s="100" t="s">
        <v>141</v>
      </c>
      <c r="I16" s="113"/>
      <c r="J16" s="101">
        <f t="shared" si="0"/>
        <v>0</v>
      </c>
      <c r="K16" s="114"/>
      <c r="L16" s="118"/>
      <c r="M16" s="119"/>
      <c r="N16" s="115" t="s">
        <v>132</v>
      </c>
      <c r="O16" s="115"/>
      <c r="P16" s="115"/>
      <c r="Q16" s="115" t="s">
        <v>132</v>
      </c>
      <c r="R16" s="115"/>
      <c r="S16" s="116"/>
      <c r="T16" s="117"/>
      <c r="U16" s="117"/>
      <c r="V16" s="123"/>
    </row>
    <row r="17" spans="1:22" s="111" customFormat="1" ht="15" customHeight="1">
      <c r="A17" s="112" t="s">
        <v>142</v>
      </c>
      <c r="B17" s="112"/>
      <c r="C17" s="112"/>
      <c r="D17" s="112"/>
      <c r="E17" s="112"/>
      <c r="F17" s="112"/>
      <c r="G17" s="112"/>
      <c r="H17" s="100" t="s">
        <v>143</v>
      </c>
      <c r="I17" s="113"/>
      <c r="J17" s="101">
        <f t="shared" si="0"/>
        <v>854686</v>
      </c>
      <c r="K17" s="114"/>
      <c r="L17" s="118"/>
      <c r="M17" s="118">
        <f>750000+90000</f>
        <v>840000</v>
      </c>
      <c r="N17" s="115"/>
      <c r="O17" s="115"/>
      <c r="P17" s="115">
        <v>14686</v>
      </c>
      <c r="Q17" s="115"/>
      <c r="R17" s="115"/>
      <c r="S17" s="116"/>
      <c r="T17" s="117"/>
      <c r="U17" s="117"/>
      <c r="V17" s="123"/>
    </row>
    <row r="18" spans="1:22" s="124" customFormat="1" ht="15" customHeight="1">
      <c r="A18" s="112" t="s">
        <v>144</v>
      </c>
      <c r="B18" s="112"/>
      <c r="C18" s="112"/>
      <c r="D18" s="112"/>
      <c r="E18" s="112"/>
      <c r="F18" s="112"/>
      <c r="G18" s="112"/>
      <c r="H18" s="100" t="s">
        <v>145</v>
      </c>
      <c r="I18" s="121"/>
      <c r="J18" s="101">
        <f t="shared" si="0"/>
        <v>0</v>
      </c>
      <c r="K18" s="114"/>
      <c r="L18" s="118"/>
      <c r="M18" s="104"/>
      <c r="N18" s="118"/>
      <c r="O18" s="118"/>
      <c r="P18" s="118"/>
      <c r="Q18" s="118"/>
      <c r="R18" s="118"/>
      <c r="S18" s="122"/>
      <c r="T18" s="117"/>
      <c r="U18" s="117"/>
      <c r="V18" s="123"/>
    </row>
    <row r="19" spans="1:22" s="124" customFormat="1" ht="14.25" customHeight="1">
      <c r="A19" s="125" t="s">
        <v>146</v>
      </c>
      <c r="B19" s="125"/>
      <c r="C19" s="125"/>
      <c r="D19" s="125"/>
      <c r="E19" s="125"/>
      <c r="F19" s="125"/>
      <c r="G19" s="125"/>
      <c r="H19" s="126" t="s">
        <v>147</v>
      </c>
      <c r="I19" s="127"/>
      <c r="J19" s="101">
        <f t="shared" si="0"/>
        <v>7000</v>
      </c>
      <c r="K19" s="128"/>
      <c r="L19" s="129"/>
      <c r="M19" s="130"/>
      <c r="N19" s="130" t="s">
        <v>132</v>
      </c>
      <c r="O19" s="130"/>
      <c r="P19" s="130"/>
      <c r="Q19" s="130" t="s">
        <v>132</v>
      </c>
      <c r="R19" s="130"/>
      <c r="S19" s="130"/>
      <c r="T19" s="117"/>
      <c r="U19" s="117"/>
      <c r="V19" s="130">
        <v>7000</v>
      </c>
    </row>
    <row r="20" spans="1:24" s="98" customFormat="1" ht="18.75" customHeight="1">
      <c r="A20" s="132" t="s">
        <v>148</v>
      </c>
      <c r="B20" s="132"/>
      <c r="C20" s="132"/>
      <c r="D20" s="132"/>
      <c r="E20" s="132"/>
      <c r="F20" s="132"/>
      <c r="G20" s="132"/>
      <c r="H20" s="95" t="s">
        <v>149</v>
      </c>
      <c r="I20" s="95"/>
      <c r="J20" s="135">
        <f>J22+J27+J34+J50+J54</f>
        <v>48796437</v>
      </c>
      <c r="K20" s="135">
        <f>K22+K27+K34+K50+K54</f>
        <v>43141751</v>
      </c>
      <c r="L20" s="135">
        <f>L22+L27+L34+L50+L54</f>
        <v>0</v>
      </c>
      <c r="M20" s="135">
        <f>M22+M27+M34+M50+M54</f>
        <v>840000</v>
      </c>
      <c r="N20" s="135">
        <f>N22+N27+N34+N50+N54</f>
        <v>0</v>
      </c>
      <c r="O20" s="135">
        <f>O22+O27+O34+O50+O54</f>
        <v>0</v>
      </c>
      <c r="P20" s="135">
        <f>P22+P27+P34+P50+P54</f>
        <v>14686</v>
      </c>
      <c r="Q20" s="135">
        <f>Q22+Q27+Q34+Q50+Q54</f>
        <v>0</v>
      </c>
      <c r="R20" s="135">
        <f>R22+R27+R34+R50+R54</f>
        <v>0</v>
      </c>
      <c r="S20" s="135">
        <f>S22+S27+S34+S50+S54</f>
        <v>0</v>
      </c>
      <c r="T20" s="135">
        <f>T22+T27+T34+T50+T54</f>
        <v>4183124</v>
      </c>
      <c r="U20" s="135">
        <f>U22+U27+U34+U50+U54</f>
        <v>269416</v>
      </c>
      <c r="V20" s="135">
        <f>V22+V27+V34+V50+V54</f>
        <v>347460</v>
      </c>
      <c r="X20" s="136"/>
    </row>
    <row r="21" spans="1:22" s="124" customFormat="1" ht="14.25" customHeight="1">
      <c r="A21" s="99" t="s">
        <v>133</v>
      </c>
      <c r="B21" s="99"/>
      <c r="C21" s="99"/>
      <c r="D21" s="99"/>
      <c r="E21" s="99"/>
      <c r="F21" s="99"/>
      <c r="G21" s="99"/>
      <c r="H21" s="100"/>
      <c r="I21" s="100"/>
      <c r="J21" s="101"/>
      <c r="K21" s="102"/>
      <c r="L21" s="103"/>
      <c r="M21" s="104"/>
      <c r="N21" s="105"/>
      <c r="O21" s="106"/>
      <c r="P21" s="106"/>
      <c r="Q21" s="106"/>
      <c r="R21" s="106"/>
      <c r="S21" s="116"/>
      <c r="T21" s="109"/>
      <c r="U21" s="109"/>
      <c r="V21" s="110"/>
    </row>
    <row r="22" spans="1:22" s="124" customFormat="1" ht="22.5" customHeight="1">
      <c r="A22" s="137" t="s">
        <v>150</v>
      </c>
      <c r="B22" s="137"/>
      <c r="C22" s="137"/>
      <c r="D22" s="137"/>
      <c r="E22" s="137"/>
      <c r="F22" s="137"/>
      <c r="G22" s="137"/>
      <c r="H22" s="138" t="s">
        <v>151</v>
      </c>
      <c r="I22" s="138"/>
      <c r="J22" s="141">
        <f>J24+J25+J26</f>
        <v>41498397</v>
      </c>
      <c r="K22" s="141">
        <f>K24+K25+K26</f>
        <v>38362989</v>
      </c>
      <c r="L22" s="141">
        <f>L24+L25+L26</f>
        <v>0</v>
      </c>
      <c r="M22" s="141">
        <f>M24+M25+M26</f>
        <v>0</v>
      </c>
      <c r="N22" s="141">
        <f>N24+N25+N26</f>
        <v>0</v>
      </c>
      <c r="O22" s="141">
        <f>O24+O25+O26</f>
        <v>0</v>
      </c>
      <c r="P22" s="141">
        <f>P24+P25+P26</f>
        <v>14686</v>
      </c>
      <c r="Q22" s="141">
        <f>Q24+Q25+Q26</f>
        <v>0</v>
      </c>
      <c r="R22" s="141">
        <f>R24+R25+R26</f>
        <v>0</v>
      </c>
      <c r="S22" s="141">
        <f>S24+S25+S26</f>
        <v>0</v>
      </c>
      <c r="T22" s="141">
        <f>T24+T25+T26</f>
        <v>3120722</v>
      </c>
      <c r="U22" s="141">
        <f>U24+U25+U26</f>
        <v>0</v>
      </c>
      <c r="V22" s="141">
        <f>V24+V25+V26</f>
        <v>0</v>
      </c>
    </row>
    <row r="23" spans="1:22" s="124" customFormat="1" ht="13.5" customHeight="1">
      <c r="A23" s="144" t="s">
        <v>152</v>
      </c>
      <c r="B23" s="144"/>
      <c r="C23" s="144"/>
      <c r="D23" s="144"/>
      <c r="E23" s="144"/>
      <c r="F23" s="144"/>
      <c r="G23" s="144"/>
      <c r="H23" s="100"/>
      <c r="I23" s="100"/>
      <c r="J23" s="101"/>
      <c r="K23" s="102"/>
      <c r="L23" s="103"/>
      <c r="M23" s="145"/>
      <c r="N23" s="107"/>
      <c r="O23" s="145"/>
      <c r="P23" s="145"/>
      <c r="Q23" s="145"/>
      <c r="R23" s="145"/>
      <c r="S23" s="116"/>
      <c r="T23" s="109"/>
      <c r="U23" s="109"/>
      <c r="V23" s="110"/>
    </row>
    <row r="24" spans="1:22" s="111" customFormat="1" ht="15" customHeight="1">
      <c r="A24" s="112" t="s">
        <v>153</v>
      </c>
      <c r="B24" s="112"/>
      <c r="C24" s="112"/>
      <c r="D24" s="112"/>
      <c r="E24" s="112"/>
      <c r="F24" s="112"/>
      <c r="G24" s="112"/>
      <c r="H24" s="100" t="s">
        <v>154</v>
      </c>
      <c r="I24" s="113" t="s">
        <v>155</v>
      </c>
      <c r="J24" s="101">
        <f aca="true" t="shared" si="1" ref="J24:J26">K24+M24+O24+P24+T24+U24+V24</f>
        <v>31869583</v>
      </c>
      <c r="K24" s="114">
        <v>29461435</v>
      </c>
      <c r="L24" s="118"/>
      <c r="M24" s="119"/>
      <c r="N24" s="194"/>
      <c r="O24" s="115"/>
      <c r="P24" s="115">
        <v>11280</v>
      </c>
      <c r="Q24" s="115"/>
      <c r="R24" s="115"/>
      <c r="S24" s="116"/>
      <c r="T24" s="117">
        <v>2396868</v>
      </c>
      <c r="U24" s="109"/>
      <c r="V24" s="110"/>
    </row>
    <row r="25" spans="1:22" s="111" customFormat="1" ht="15" customHeight="1">
      <c r="A25" s="112" t="s">
        <v>156</v>
      </c>
      <c r="B25" s="112"/>
      <c r="C25" s="112"/>
      <c r="D25" s="112"/>
      <c r="E25" s="112"/>
      <c r="F25" s="112"/>
      <c r="G25" s="112"/>
      <c r="H25" s="100" t="s">
        <v>157</v>
      </c>
      <c r="I25" s="113" t="s">
        <v>158</v>
      </c>
      <c r="J25" s="101">
        <f t="shared" si="1"/>
        <v>4200</v>
      </c>
      <c r="K25" s="114">
        <v>4200</v>
      </c>
      <c r="L25" s="118"/>
      <c r="M25" s="119"/>
      <c r="N25" s="194"/>
      <c r="O25" s="115"/>
      <c r="P25" s="115"/>
      <c r="Q25" s="115"/>
      <c r="R25" s="115"/>
      <c r="S25" s="116"/>
      <c r="T25" s="117"/>
      <c r="U25" s="109"/>
      <c r="V25" s="110"/>
    </row>
    <row r="26" spans="1:22" s="111" customFormat="1" ht="15" customHeight="1">
      <c r="A26" s="112" t="s">
        <v>159</v>
      </c>
      <c r="B26" s="112"/>
      <c r="C26" s="112"/>
      <c r="D26" s="112"/>
      <c r="E26" s="112"/>
      <c r="F26" s="112"/>
      <c r="G26" s="112"/>
      <c r="H26" s="100" t="s">
        <v>160</v>
      </c>
      <c r="I26" s="113" t="s">
        <v>161</v>
      </c>
      <c r="J26" s="101">
        <f t="shared" si="1"/>
        <v>9624614</v>
      </c>
      <c r="K26" s="114">
        <v>8897354</v>
      </c>
      <c r="L26" s="118"/>
      <c r="M26" s="119"/>
      <c r="N26" s="194"/>
      <c r="O26" s="115"/>
      <c r="P26" s="115">
        <v>3406</v>
      </c>
      <c r="Q26" s="115"/>
      <c r="R26" s="115"/>
      <c r="S26" s="116"/>
      <c r="T26" s="117">
        <v>723854</v>
      </c>
      <c r="U26" s="109"/>
      <c r="V26" s="110"/>
    </row>
    <row r="27" spans="1:22" s="124" customFormat="1" ht="11.25" customHeight="1">
      <c r="A27" s="147" t="s">
        <v>162</v>
      </c>
      <c r="B27" s="147"/>
      <c r="C27" s="147"/>
      <c r="D27" s="147"/>
      <c r="E27" s="147"/>
      <c r="F27" s="147"/>
      <c r="G27" s="147"/>
      <c r="H27" s="148" t="s">
        <v>163</v>
      </c>
      <c r="I27" s="149"/>
      <c r="J27" s="150">
        <f>J29+J32+J30+J31</f>
        <v>1656621</v>
      </c>
      <c r="K27" s="210">
        <f>K29+K30+K31+K32+K33</f>
        <v>1630631</v>
      </c>
      <c r="L27" s="210">
        <f>L29+L30+L31+L32+L33</f>
        <v>0</v>
      </c>
      <c r="M27" s="210">
        <f>M29+M30+M31+M32+M33</f>
        <v>0</v>
      </c>
      <c r="N27" s="211">
        <f>N29+N30+N31+N32+N33</f>
        <v>0</v>
      </c>
      <c r="O27" s="210">
        <f>O29+O30+O31+O32+O33</f>
        <v>0</v>
      </c>
      <c r="P27" s="210">
        <f>P29+P30+P31+P32+P33</f>
        <v>0</v>
      </c>
      <c r="Q27" s="210">
        <f>Q29+Q30+Q31+Q32+Q33</f>
        <v>0</v>
      </c>
      <c r="R27" s="210">
        <f>R29+R30+R31+R32+R33</f>
        <v>0</v>
      </c>
      <c r="S27" s="210">
        <f>S29+S30+S31+S32+S33</f>
        <v>0</v>
      </c>
      <c r="T27" s="210">
        <f>T29+T30+T31+T32+T33</f>
        <v>0</v>
      </c>
      <c r="U27" s="210">
        <f>U29+U30+U31+U32+U33</f>
        <v>0</v>
      </c>
      <c r="V27" s="212">
        <f>V29+V30+V31+V32+V33</f>
        <v>25990</v>
      </c>
    </row>
    <row r="28" spans="1:22" s="124" customFormat="1" ht="12" customHeight="1">
      <c r="A28" s="144" t="s">
        <v>152</v>
      </c>
      <c r="B28" s="144"/>
      <c r="C28" s="144"/>
      <c r="D28" s="144"/>
      <c r="E28" s="144"/>
      <c r="F28" s="144"/>
      <c r="G28" s="144"/>
      <c r="H28" s="100"/>
      <c r="I28" s="121"/>
      <c r="J28" s="152"/>
      <c r="K28" s="114"/>
      <c r="L28" s="118"/>
      <c r="M28" s="119"/>
      <c r="N28" s="107"/>
      <c r="O28" s="145"/>
      <c r="P28" s="145"/>
      <c r="Q28" s="145"/>
      <c r="R28" s="145"/>
      <c r="S28" s="153"/>
      <c r="T28" s="154"/>
      <c r="U28" s="154"/>
      <c r="V28" s="155"/>
    </row>
    <row r="29" spans="1:22" s="111" customFormat="1" ht="15" customHeight="1">
      <c r="A29" s="112" t="s">
        <v>164</v>
      </c>
      <c r="B29" s="112"/>
      <c r="C29" s="112"/>
      <c r="D29" s="112"/>
      <c r="E29" s="112"/>
      <c r="F29" s="112"/>
      <c r="G29" s="112"/>
      <c r="H29" s="100" t="s">
        <v>165</v>
      </c>
      <c r="I29" s="113" t="s">
        <v>166</v>
      </c>
      <c r="J29" s="101">
        <f aca="true" t="shared" si="2" ref="J29:J33">K29+M29+O29+P29+T29+U29+V29</f>
        <v>1646621</v>
      </c>
      <c r="K29" s="114">
        <f>1077231+553400</f>
        <v>1630631</v>
      </c>
      <c r="L29" s="118"/>
      <c r="M29" s="119"/>
      <c r="N29" s="194"/>
      <c r="O29" s="115"/>
      <c r="P29" s="115"/>
      <c r="Q29" s="115"/>
      <c r="R29" s="115"/>
      <c r="S29" s="116"/>
      <c r="T29" s="109"/>
      <c r="U29" s="109"/>
      <c r="V29" s="117">
        <v>15990</v>
      </c>
    </row>
    <row r="30" spans="1:22" s="111" customFormat="1" ht="15" customHeight="1">
      <c r="A30" s="112" t="s">
        <v>164</v>
      </c>
      <c r="B30" s="112"/>
      <c r="C30" s="112"/>
      <c r="D30" s="112"/>
      <c r="E30" s="112"/>
      <c r="F30" s="112"/>
      <c r="G30" s="112"/>
      <c r="H30" s="100" t="s">
        <v>167</v>
      </c>
      <c r="I30" s="113" t="s">
        <v>168</v>
      </c>
      <c r="J30" s="101">
        <f t="shared" si="2"/>
        <v>0</v>
      </c>
      <c r="K30" s="114"/>
      <c r="L30" s="118"/>
      <c r="M30" s="119"/>
      <c r="N30" s="194"/>
      <c r="O30" s="115"/>
      <c r="P30" s="115"/>
      <c r="Q30" s="115"/>
      <c r="R30" s="115"/>
      <c r="S30" s="116"/>
      <c r="T30" s="109"/>
      <c r="U30" s="109"/>
      <c r="V30" s="110"/>
    </row>
    <row r="31" spans="1:22" s="111" customFormat="1" ht="15" customHeight="1">
      <c r="A31" s="112" t="s">
        <v>164</v>
      </c>
      <c r="B31" s="112"/>
      <c r="C31" s="112"/>
      <c r="D31" s="112"/>
      <c r="E31" s="112"/>
      <c r="F31" s="112"/>
      <c r="G31" s="112"/>
      <c r="H31" s="100" t="s">
        <v>169</v>
      </c>
      <c r="I31" s="113" t="s">
        <v>170</v>
      </c>
      <c r="J31" s="101">
        <f t="shared" si="2"/>
        <v>10000</v>
      </c>
      <c r="K31" s="114"/>
      <c r="L31" s="118"/>
      <c r="M31" s="119"/>
      <c r="N31" s="194"/>
      <c r="O31" s="115"/>
      <c r="P31" s="115"/>
      <c r="Q31" s="115"/>
      <c r="R31" s="115"/>
      <c r="S31" s="116"/>
      <c r="T31" s="109"/>
      <c r="U31" s="109"/>
      <c r="V31" s="117">
        <v>10000</v>
      </c>
    </row>
    <row r="32" spans="1:22" s="111" customFormat="1" ht="15" customHeight="1">
      <c r="A32" s="112" t="s">
        <v>171</v>
      </c>
      <c r="B32" s="112"/>
      <c r="C32" s="112"/>
      <c r="D32" s="112"/>
      <c r="E32" s="112"/>
      <c r="F32" s="112"/>
      <c r="G32" s="112"/>
      <c r="H32" s="100" t="s">
        <v>172</v>
      </c>
      <c r="I32" s="113"/>
      <c r="J32" s="101">
        <f t="shared" si="2"/>
        <v>0</v>
      </c>
      <c r="K32" s="114"/>
      <c r="L32" s="118"/>
      <c r="M32" s="119"/>
      <c r="N32" s="194"/>
      <c r="O32" s="115"/>
      <c r="P32" s="115"/>
      <c r="Q32" s="115"/>
      <c r="R32" s="115"/>
      <c r="S32" s="116"/>
      <c r="T32" s="109"/>
      <c r="U32" s="109"/>
      <c r="V32" s="109"/>
    </row>
    <row r="33" spans="1:22" s="111" customFormat="1" ht="15" customHeight="1">
      <c r="A33" s="112" t="s">
        <v>173</v>
      </c>
      <c r="B33" s="112"/>
      <c r="C33" s="112"/>
      <c r="D33" s="112"/>
      <c r="E33" s="112"/>
      <c r="F33" s="112"/>
      <c r="G33" s="112"/>
      <c r="H33" s="100" t="s">
        <v>174</v>
      </c>
      <c r="I33" s="113"/>
      <c r="J33" s="101">
        <f t="shared" si="2"/>
        <v>0</v>
      </c>
      <c r="K33" s="114"/>
      <c r="L33" s="118"/>
      <c r="M33" s="119"/>
      <c r="N33" s="194"/>
      <c r="O33" s="115"/>
      <c r="P33" s="115"/>
      <c r="Q33" s="115"/>
      <c r="R33" s="115"/>
      <c r="S33" s="116"/>
      <c r="T33" s="109"/>
      <c r="U33" s="109"/>
      <c r="V33" s="109"/>
    </row>
    <row r="34" spans="1:22" s="124" customFormat="1" ht="14.25" customHeight="1">
      <c r="A34" s="147" t="s">
        <v>175</v>
      </c>
      <c r="B34" s="147"/>
      <c r="C34" s="147"/>
      <c r="D34" s="147"/>
      <c r="E34" s="147"/>
      <c r="F34" s="147"/>
      <c r="G34" s="147"/>
      <c r="H34" s="148" t="s">
        <v>176</v>
      </c>
      <c r="I34" s="148"/>
      <c r="J34" s="157">
        <f>J36+J37+J38+J39+J40+J42+J43</f>
        <v>5641419</v>
      </c>
      <c r="K34" s="157">
        <f>K36+K37+K38+K39+K40+K42+K43</f>
        <v>3148131</v>
      </c>
      <c r="L34" s="157">
        <f>L36+L37+L38+L39+L40+L42+L43</f>
        <v>0</v>
      </c>
      <c r="M34" s="157">
        <f>M36+M37+M38+M39+M40+M42+M43</f>
        <v>840000</v>
      </c>
      <c r="N34" s="157">
        <f>N36+N37+N38+N39+N40+N42+N43</f>
        <v>0</v>
      </c>
      <c r="O34" s="157">
        <f>O36+O37+O38+O39+O40+O42+O43</f>
        <v>0</v>
      </c>
      <c r="P34" s="157">
        <f>P36+P37+P38+P39+P40+P42+P43</f>
        <v>0</v>
      </c>
      <c r="Q34" s="157">
        <f>Q36+Q37+Q38+Q39+Q40+Q42+Q43</f>
        <v>0</v>
      </c>
      <c r="R34" s="157">
        <f>R36+R37+R38+R39+R40+R42+R43</f>
        <v>0</v>
      </c>
      <c r="S34" s="157">
        <f>S36+S37+S38+S39+S40+S42+S43</f>
        <v>0</v>
      </c>
      <c r="T34" s="157">
        <f>T36+T37+T38+T39+T40+T42+T43</f>
        <v>1062402</v>
      </c>
      <c r="U34" s="157">
        <f>U36+U37+U38+U39+U40+U42+U43</f>
        <v>269416</v>
      </c>
      <c r="V34" s="157">
        <f>V36+V37+V38+V39+V40+V42+V43</f>
        <v>321470</v>
      </c>
    </row>
    <row r="35" spans="1:22" s="124" customFormat="1" ht="13.5" customHeight="1">
      <c r="A35" s="144" t="s">
        <v>152</v>
      </c>
      <c r="B35" s="144"/>
      <c r="C35" s="144"/>
      <c r="D35" s="144"/>
      <c r="E35" s="144"/>
      <c r="F35" s="144"/>
      <c r="G35" s="144"/>
      <c r="H35" s="100"/>
      <c r="I35" s="100"/>
      <c r="J35" s="101"/>
      <c r="K35" s="102"/>
      <c r="L35" s="103"/>
      <c r="M35" s="145"/>
      <c r="N35" s="107"/>
      <c r="O35" s="145"/>
      <c r="P35" s="145"/>
      <c r="Q35" s="145"/>
      <c r="R35" s="145"/>
      <c r="S35" s="158"/>
      <c r="T35" s="159"/>
      <c r="U35" s="159"/>
      <c r="V35" s="159"/>
    </row>
    <row r="36" spans="1:22" s="111" customFormat="1" ht="15" customHeight="1">
      <c r="A36" s="112" t="s">
        <v>177</v>
      </c>
      <c r="B36" s="112"/>
      <c r="C36" s="112"/>
      <c r="D36" s="112"/>
      <c r="E36" s="112"/>
      <c r="F36" s="112"/>
      <c r="G36" s="112"/>
      <c r="H36" s="100" t="s">
        <v>178</v>
      </c>
      <c r="I36" s="113" t="s">
        <v>179</v>
      </c>
      <c r="J36" s="101">
        <f aca="true" t="shared" si="3" ref="J36:J42">K36+M36+O36+P36+T36+U36+V36</f>
        <v>91030</v>
      </c>
      <c r="K36" s="114">
        <f>43030+48000</f>
        <v>91030</v>
      </c>
      <c r="L36" s="118"/>
      <c r="M36" s="119"/>
      <c r="N36" s="194"/>
      <c r="O36" s="115"/>
      <c r="P36" s="115"/>
      <c r="Q36" s="115"/>
      <c r="R36" s="115"/>
      <c r="S36" s="116"/>
      <c r="T36" s="109"/>
      <c r="U36" s="109"/>
      <c r="V36" s="109"/>
    </row>
    <row r="37" spans="1:22" s="111" customFormat="1" ht="15" customHeight="1">
      <c r="A37" s="112" t="s">
        <v>180</v>
      </c>
      <c r="B37" s="112"/>
      <c r="C37" s="112"/>
      <c r="D37" s="112"/>
      <c r="E37" s="112"/>
      <c r="F37" s="112"/>
      <c r="G37" s="112"/>
      <c r="H37" s="100" t="s">
        <v>181</v>
      </c>
      <c r="I37" s="113"/>
      <c r="J37" s="101">
        <f t="shared" si="3"/>
        <v>0</v>
      </c>
      <c r="K37" s="114"/>
      <c r="L37" s="118"/>
      <c r="M37" s="119"/>
      <c r="N37" s="194"/>
      <c r="O37" s="115"/>
      <c r="P37" s="115"/>
      <c r="Q37" s="115"/>
      <c r="R37" s="115"/>
      <c r="S37" s="116"/>
      <c r="T37" s="109"/>
      <c r="U37" s="109"/>
      <c r="V37" s="109"/>
    </row>
    <row r="38" spans="1:22" s="111" customFormat="1" ht="15" customHeight="1">
      <c r="A38" s="112" t="s">
        <v>182</v>
      </c>
      <c r="B38" s="112"/>
      <c r="C38" s="112"/>
      <c r="D38" s="112"/>
      <c r="E38" s="112"/>
      <c r="F38" s="112"/>
      <c r="G38" s="112"/>
      <c r="H38" s="100" t="s">
        <v>183</v>
      </c>
      <c r="I38" s="113" t="s">
        <v>179</v>
      </c>
      <c r="J38" s="101">
        <f t="shared" si="3"/>
        <v>2221773</v>
      </c>
      <c r="K38" s="114">
        <f>1917069</f>
        <v>1917069</v>
      </c>
      <c r="L38" s="118"/>
      <c r="M38" s="119"/>
      <c r="N38" s="194"/>
      <c r="O38" s="115"/>
      <c r="P38" s="115"/>
      <c r="Q38" s="115"/>
      <c r="R38" s="115"/>
      <c r="S38" s="116"/>
      <c r="T38" s="117">
        <f>35602-314</f>
        <v>35288</v>
      </c>
      <c r="U38" s="117">
        <v>269416</v>
      </c>
      <c r="V38" s="117"/>
    </row>
    <row r="39" spans="1:22" s="111" customFormat="1" ht="15" customHeight="1">
      <c r="A39" s="112" t="s">
        <v>184</v>
      </c>
      <c r="B39" s="112"/>
      <c r="C39" s="112"/>
      <c r="D39" s="112"/>
      <c r="E39" s="112"/>
      <c r="F39" s="112"/>
      <c r="G39" s="112"/>
      <c r="H39" s="100" t="s">
        <v>185</v>
      </c>
      <c r="I39" s="113"/>
      <c r="J39" s="101">
        <f t="shared" si="3"/>
        <v>0</v>
      </c>
      <c r="K39" s="114"/>
      <c r="L39" s="118"/>
      <c r="M39" s="119"/>
      <c r="N39" s="194"/>
      <c r="O39" s="115"/>
      <c r="P39" s="115"/>
      <c r="Q39" s="115"/>
      <c r="R39" s="115"/>
      <c r="S39" s="116"/>
      <c r="T39" s="117"/>
      <c r="U39" s="117"/>
      <c r="V39" s="117"/>
    </row>
    <row r="40" spans="1:22" s="111" customFormat="1" ht="15" customHeight="1">
      <c r="A40" s="112" t="s">
        <v>186</v>
      </c>
      <c r="B40" s="112"/>
      <c r="C40" s="112"/>
      <c r="D40" s="112"/>
      <c r="E40" s="112"/>
      <c r="F40" s="112"/>
      <c r="G40" s="112"/>
      <c r="H40" s="100" t="s">
        <v>187</v>
      </c>
      <c r="I40" s="113" t="s">
        <v>179</v>
      </c>
      <c r="J40" s="101">
        <f t="shared" si="3"/>
        <v>386212</v>
      </c>
      <c r="K40" s="114">
        <f>96212</f>
        <v>96212</v>
      </c>
      <c r="L40" s="118"/>
      <c r="M40" s="119"/>
      <c r="N40" s="194"/>
      <c r="O40" s="115"/>
      <c r="P40" s="115"/>
      <c r="Q40" s="115"/>
      <c r="R40" s="115"/>
      <c r="S40" s="116"/>
      <c r="T40" s="117">
        <f>590000-400000</f>
        <v>190000</v>
      </c>
      <c r="U40" s="117"/>
      <c r="V40" s="117">
        <v>100000</v>
      </c>
    </row>
    <row r="41" spans="1:22" s="111" customFormat="1" ht="15" customHeight="1">
      <c r="A41" s="99" t="s">
        <v>188</v>
      </c>
      <c r="B41" s="99"/>
      <c r="C41" s="99"/>
      <c r="D41" s="99"/>
      <c r="E41" s="99"/>
      <c r="F41" s="99"/>
      <c r="G41" s="99"/>
      <c r="H41" s="100"/>
      <c r="I41" s="113"/>
      <c r="J41" s="101">
        <f t="shared" si="3"/>
        <v>0</v>
      </c>
      <c r="K41" s="114"/>
      <c r="L41" s="118"/>
      <c r="M41" s="119"/>
      <c r="N41" s="194"/>
      <c r="O41" s="115"/>
      <c r="P41" s="115"/>
      <c r="Q41" s="115"/>
      <c r="R41" s="115"/>
      <c r="S41" s="116"/>
      <c r="T41" s="117"/>
      <c r="U41" s="117"/>
      <c r="V41" s="117"/>
    </row>
    <row r="42" spans="1:22" s="111" customFormat="1" ht="15" customHeight="1">
      <c r="A42" s="112" t="s">
        <v>189</v>
      </c>
      <c r="B42" s="112"/>
      <c r="C42" s="112"/>
      <c r="D42" s="112"/>
      <c r="E42" s="112"/>
      <c r="F42" s="112"/>
      <c r="G42" s="112"/>
      <c r="H42" s="100" t="s">
        <v>190</v>
      </c>
      <c r="I42" s="113" t="s">
        <v>179</v>
      </c>
      <c r="J42" s="101">
        <f t="shared" si="3"/>
        <v>447546</v>
      </c>
      <c r="K42" s="114">
        <f>133245+175391</f>
        <v>308636</v>
      </c>
      <c r="L42" s="118"/>
      <c r="M42" s="119"/>
      <c r="N42" s="194"/>
      <c r="O42" s="115"/>
      <c r="P42" s="115"/>
      <c r="Q42" s="115"/>
      <c r="R42" s="115"/>
      <c r="S42" s="116"/>
      <c r="T42" s="117">
        <v>38910</v>
      </c>
      <c r="U42" s="117"/>
      <c r="V42" s="117">
        <v>100000</v>
      </c>
    </row>
    <row r="43" spans="1:22" s="124" customFormat="1" ht="21" customHeight="1">
      <c r="A43" s="162" t="s">
        <v>191</v>
      </c>
      <c r="B43" s="162"/>
      <c r="C43" s="162"/>
      <c r="D43" s="162"/>
      <c r="E43" s="162"/>
      <c r="F43" s="162"/>
      <c r="G43" s="162"/>
      <c r="H43" s="95" t="s">
        <v>192</v>
      </c>
      <c r="I43" s="95"/>
      <c r="J43" s="164">
        <f>J45+J47+J49</f>
        <v>2494858</v>
      </c>
      <c r="K43" s="164">
        <f>K45+K47+K49</f>
        <v>735184</v>
      </c>
      <c r="L43" s="164">
        <f>L45+L47+L49</f>
        <v>0</v>
      </c>
      <c r="M43" s="164">
        <f>M45+M47+M49</f>
        <v>840000</v>
      </c>
      <c r="N43" s="164">
        <f>N45+N47+N49</f>
        <v>0</v>
      </c>
      <c r="O43" s="164">
        <f>O45+O47+O49</f>
        <v>0</v>
      </c>
      <c r="P43" s="164">
        <f>P45+P47+P49</f>
        <v>0</v>
      </c>
      <c r="Q43" s="164">
        <f>Q45+Q47+Q49</f>
        <v>0</v>
      </c>
      <c r="R43" s="164">
        <f>R45+R47+R49</f>
        <v>0</v>
      </c>
      <c r="S43" s="164">
        <f>S45+S47+S49</f>
        <v>0</v>
      </c>
      <c r="T43" s="164">
        <f>T45+T47+T49</f>
        <v>798204</v>
      </c>
      <c r="U43" s="164">
        <f>U45+U47+U49</f>
        <v>0</v>
      </c>
      <c r="V43" s="164">
        <f>V45+V47+V49</f>
        <v>121470</v>
      </c>
    </row>
    <row r="44" spans="1:22" s="124" customFormat="1" ht="17.25" customHeight="1">
      <c r="A44" s="144" t="s">
        <v>152</v>
      </c>
      <c r="B44" s="144"/>
      <c r="C44" s="144"/>
      <c r="D44" s="144"/>
      <c r="E44" s="144"/>
      <c r="F44" s="144"/>
      <c r="G44" s="144"/>
      <c r="H44" s="100"/>
      <c r="I44" s="100"/>
      <c r="J44" s="101"/>
      <c r="K44" s="102"/>
      <c r="L44" s="103"/>
      <c r="M44" s="106"/>
      <c r="N44" s="105"/>
      <c r="O44" s="106"/>
      <c r="P44" s="106"/>
      <c r="Q44" s="145"/>
      <c r="R44" s="145"/>
      <c r="S44" s="116"/>
      <c r="T44" s="109"/>
      <c r="U44" s="109"/>
      <c r="V44" s="109"/>
    </row>
    <row r="45" spans="1:22" s="111" customFormat="1" ht="15" customHeight="1">
      <c r="A45" s="112" t="s">
        <v>193</v>
      </c>
      <c r="B45" s="112"/>
      <c r="C45" s="112"/>
      <c r="D45" s="112"/>
      <c r="E45" s="112"/>
      <c r="F45" s="112"/>
      <c r="G45" s="112"/>
      <c r="H45" s="100" t="s">
        <v>194</v>
      </c>
      <c r="I45" s="113" t="s">
        <v>179</v>
      </c>
      <c r="J45" s="101">
        <f aca="true" t="shared" si="4" ref="J45:J49">K45+M45+O45+P45+T45+U45+V45</f>
        <v>1441600</v>
      </c>
      <c r="K45" s="114">
        <v>711600</v>
      </c>
      <c r="L45" s="118"/>
      <c r="M45" s="119"/>
      <c r="N45" s="194"/>
      <c r="O45" s="115"/>
      <c r="P45" s="115"/>
      <c r="Q45" s="115"/>
      <c r="R45" s="115"/>
      <c r="S45" s="116"/>
      <c r="T45" s="117">
        <f>330000+300000</f>
        <v>630000</v>
      </c>
      <c r="U45" s="117"/>
      <c r="V45" s="117">
        <v>100000</v>
      </c>
    </row>
    <row r="46" spans="1:22" s="111" customFormat="1" ht="15" customHeight="1">
      <c r="A46" s="112" t="s">
        <v>195</v>
      </c>
      <c r="B46" s="112"/>
      <c r="C46" s="112"/>
      <c r="D46" s="112"/>
      <c r="E46" s="112"/>
      <c r="F46" s="112"/>
      <c r="G46" s="112"/>
      <c r="H46" s="100" t="s">
        <v>196</v>
      </c>
      <c r="I46" s="113"/>
      <c r="J46" s="101">
        <f t="shared" si="4"/>
        <v>0</v>
      </c>
      <c r="K46" s="114"/>
      <c r="L46" s="118"/>
      <c r="M46" s="119"/>
      <c r="N46" s="194"/>
      <c r="O46" s="115"/>
      <c r="P46" s="115"/>
      <c r="Q46" s="115"/>
      <c r="R46" s="115"/>
      <c r="S46" s="116"/>
      <c r="T46" s="117"/>
      <c r="U46" s="117"/>
      <c r="V46" s="117"/>
    </row>
    <row r="47" spans="1:22" s="111" customFormat="1" ht="15" customHeight="1">
      <c r="A47" s="112" t="s">
        <v>197</v>
      </c>
      <c r="B47" s="112"/>
      <c r="C47" s="112"/>
      <c r="D47" s="112"/>
      <c r="E47" s="112"/>
      <c r="F47" s="112"/>
      <c r="G47" s="112"/>
      <c r="H47" s="100" t="s">
        <v>198</v>
      </c>
      <c r="I47" s="113" t="s">
        <v>179</v>
      </c>
      <c r="J47" s="101">
        <f t="shared" si="4"/>
        <v>1053258</v>
      </c>
      <c r="K47" s="114">
        <v>23584</v>
      </c>
      <c r="L47" s="118"/>
      <c r="M47" s="118">
        <f>750000+90000</f>
        <v>840000</v>
      </c>
      <c r="N47" s="194"/>
      <c r="O47" s="115"/>
      <c r="P47" s="115"/>
      <c r="Q47" s="115"/>
      <c r="R47" s="115"/>
      <c r="S47" s="116"/>
      <c r="T47" s="117">
        <f>67890+314+100000</f>
        <v>168204</v>
      </c>
      <c r="U47" s="117"/>
      <c r="V47" s="117">
        <f>21784-314</f>
        <v>21470</v>
      </c>
    </row>
    <row r="48" spans="1:22" s="111" customFormat="1" ht="15" customHeight="1">
      <c r="A48" s="99" t="s">
        <v>199</v>
      </c>
      <c r="B48" s="99"/>
      <c r="C48" s="99"/>
      <c r="D48" s="99"/>
      <c r="E48" s="99"/>
      <c r="F48" s="99"/>
      <c r="G48" s="99"/>
      <c r="H48" s="100"/>
      <c r="I48" s="113"/>
      <c r="J48" s="101">
        <f t="shared" si="4"/>
        <v>840000</v>
      </c>
      <c r="K48" s="114"/>
      <c r="L48" s="118"/>
      <c r="M48" s="118">
        <f>M47</f>
        <v>840000</v>
      </c>
      <c r="N48" s="194"/>
      <c r="O48" s="115"/>
      <c r="P48" s="115"/>
      <c r="Q48" s="115"/>
      <c r="R48" s="115"/>
      <c r="S48" s="116"/>
      <c r="T48" s="117"/>
      <c r="U48" s="117"/>
      <c r="V48" s="123"/>
    </row>
    <row r="49" spans="1:22" s="111" customFormat="1" ht="15" customHeight="1">
      <c r="A49" s="112" t="s">
        <v>200</v>
      </c>
      <c r="B49" s="112"/>
      <c r="C49" s="112"/>
      <c r="D49" s="112"/>
      <c r="E49" s="112"/>
      <c r="F49" s="112"/>
      <c r="G49" s="112"/>
      <c r="H49" s="100" t="s">
        <v>201</v>
      </c>
      <c r="I49" s="113" t="s">
        <v>179</v>
      </c>
      <c r="J49" s="101">
        <f t="shared" si="4"/>
        <v>0</v>
      </c>
      <c r="K49" s="114"/>
      <c r="L49" s="118"/>
      <c r="M49" s="119"/>
      <c r="N49" s="194"/>
      <c r="O49" s="115"/>
      <c r="P49" s="115"/>
      <c r="Q49" s="115"/>
      <c r="R49" s="115"/>
      <c r="S49" s="116"/>
      <c r="T49" s="109"/>
      <c r="U49" s="109"/>
      <c r="V49" s="110"/>
    </row>
    <row r="50" spans="1:22" s="124" customFormat="1" ht="20.25" customHeight="1">
      <c r="A50" s="162" t="s">
        <v>202</v>
      </c>
      <c r="B50" s="162"/>
      <c r="C50" s="162"/>
      <c r="D50" s="162"/>
      <c r="E50" s="162"/>
      <c r="F50" s="162"/>
      <c r="G50" s="162"/>
      <c r="H50" s="95" t="s">
        <v>203</v>
      </c>
      <c r="I50" s="95"/>
      <c r="J50" s="133">
        <f>J52+J53</f>
        <v>0</v>
      </c>
      <c r="K50" s="163">
        <f>K52+K53</f>
        <v>0</v>
      </c>
      <c r="L50" s="164">
        <f>L52+L53</f>
        <v>0</v>
      </c>
      <c r="M50" s="164">
        <f>M52+M53</f>
        <v>0</v>
      </c>
      <c r="N50" s="213">
        <f>N52+N53</f>
        <v>0</v>
      </c>
      <c r="O50" s="164">
        <f>O52+O53</f>
        <v>0</v>
      </c>
      <c r="P50" s="164">
        <f>P52+P53</f>
        <v>0</v>
      </c>
      <c r="Q50" s="164">
        <f>Q52+Q53</f>
        <v>0</v>
      </c>
      <c r="R50" s="164">
        <f>R52+R53</f>
        <v>0</v>
      </c>
      <c r="S50" s="164">
        <f>S52+S53</f>
        <v>0</v>
      </c>
      <c r="T50" s="135">
        <f>T52+T53</f>
        <v>0</v>
      </c>
      <c r="U50" s="135">
        <f>U52+U53</f>
        <v>0</v>
      </c>
      <c r="V50" s="165">
        <f>V52+V53</f>
        <v>0</v>
      </c>
    </row>
    <row r="51" spans="1:22" s="111" customFormat="1" ht="15" customHeight="1">
      <c r="A51" s="99" t="s">
        <v>152</v>
      </c>
      <c r="B51" s="99"/>
      <c r="C51" s="99"/>
      <c r="D51" s="99"/>
      <c r="E51" s="99"/>
      <c r="F51" s="99"/>
      <c r="G51" s="99"/>
      <c r="H51" s="100"/>
      <c r="I51" s="113"/>
      <c r="J51" s="101"/>
      <c r="K51" s="114"/>
      <c r="L51" s="118"/>
      <c r="M51" s="119"/>
      <c r="N51" s="194"/>
      <c r="O51" s="115"/>
      <c r="P51" s="115"/>
      <c r="Q51" s="115"/>
      <c r="R51" s="115"/>
      <c r="S51" s="116"/>
      <c r="T51" s="109"/>
      <c r="U51" s="109"/>
      <c r="V51" s="110"/>
    </row>
    <row r="52" spans="1:22" s="111" customFormat="1" ht="15" customHeight="1">
      <c r="A52" s="112" t="s">
        <v>204</v>
      </c>
      <c r="B52" s="112"/>
      <c r="C52" s="112"/>
      <c r="D52" s="112"/>
      <c r="E52" s="112"/>
      <c r="F52" s="112"/>
      <c r="G52" s="112"/>
      <c r="H52" s="100" t="s">
        <v>205</v>
      </c>
      <c r="I52" s="113"/>
      <c r="J52" s="101"/>
      <c r="K52" s="114"/>
      <c r="L52" s="118"/>
      <c r="M52" s="119"/>
      <c r="N52" s="194"/>
      <c r="O52" s="115"/>
      <c r="P52" s="115"/>
      <c r="Q52" s="115"/>
      <c r="R52" s="115"/>
      <c r="S52" s="116"/>
      <c r="T52" s="109"/>
      <c r="U52" s="109"/>
      <c r="V52" s="110"/>
    </row>
    <row r="53" spans="1:22" s="111" customFormat="1" ht="15" customHeight="1">
      <c r="A53" s="112" t="s">
        <v>206</v>
      </c>
      <c r="B53" s="112"/>
      <c r="C53" s="112"/>
      <c r="D53" s="112"/>
      <c r="E53" s="112"/>
      <c r="F53" s="112"/>
      <c r="G53" s="112"/>
      <c r="H53" s="100" t="s">
        <v>207</v>
      </c>
      <c r="I53" s="113"/>
      <c r="J53" s="101"/>
      <c r="K53" s="114"/>
      <c r="L53" s="118"/>
      <c r="M53" s="119"/>
      <c r="N53" s="194"/>
      <c r="O53" s="115"/>
      <c r="P53" s="115"/>
      <c r="Q53" s="115"/>
      <c r="R53" s="115"/>
      <c r="S53" s="116"/>
      <c r="T53" s="109"/>
      <c r="U53" s="109"/>
      <c r="V53" s="110"/>
    </row>
    <row r="54" spans="1:22" s="124" customFormat="1" ht="18.75" customHeight="1">
      <c r="A54" s="166" t="s">
        <v>208</v>
      </c>
      <c r="B54" s="166"/>
      <c r="C54" s="166"/>
      <c r="D54" s="166"/>
      <c r="E54" s="166"/>
      <c r="F54" s="166"/>
      <c r="G54" s="166"/>
      <c r="H54" s="95" t="s">
        <v>209</v>
      </c>
      <c r="I54" s="95"/>
      <c r="J54" s="135">
        <f>J56+J57</f>
        <v>0</v>
      </c>
      <c r="K54" s="164">
        <f>K56+K57</f>
        <v>0</v>
      </c>
      <c r="L54" s="164">
        <f>L56+L57</f>
        <v>0</v>
      </c>
      <c r="M54" s="164">
        <f>M56+M57</f>
        <v>0</v>
      </c>
      <c r="N54" s="213">
        <f>N56+N57</f>
        <v>0</v>
      </c>
      <c r="O54" s="164">
        <f>O56+O57</f>
        <v>0</v>
      </c>
      <c r="P54" s="164">
        <f>P56+P57</f>
        <v>0</v>
      </c>
      <c r="Q54" s="164">
        <f>Q56+Q57</f>
        <v>0</v>
      </c>
      <c r="R54" s="164">
        <f>R56+R57</f>
        <v>0</v>
      </c>
      <c r="S54" s="164">
        <f>S56+S57</f>
        <v>0</v>
      </c>
      <c r="T54" s="135">
        <f>T56+T57</f>
        <v>0</v>
      </c>
      <c r="U54" s="135">
        <f>U56+U57</f>
        <v>0</v>
      </c>
      <c r="V54" s="165">
        <f>V56+V57</f>
        <v>0</v>
      </c>
    </row>
    <row r="55" spans="1:22" s="124" customFormat="1" ht="15" customHeight="1">
      <c r="A55" s="167" t="s">
        <v>152</v>
      </c>
      <c r="B55" s="167"/>
      <c r="C55" s="167"/>
      <c r="D55" s="167"/>
      <c r="E55" s="167"/>
      <c r="F55" s="167"/>
      <c r="G55" s="167"/>
      <c r="H55" s="168"/>
      <c r="I55" s="168"/>
      <c r="J55" s="169"/>
      <c r="K55" s="170"/>
      <c r="L55" s="171"/>
      <c r="M55" s="172"/>
      <c r="N55" s="214"/>
      <c r="O55" s="171"/>
      <c r="P55" s="171"/>
      <c r="Q55" s="171"/>
      <c r="R55" s="171"/>
      <c r="S55" s="173"/>
      <c r="T55" s="173"/>
      <c r="U55" s="173"/>
      <c r="V55" s="174"/>
    </row>
    <row r="56" spans="1:22" s="111" customFormat="1" ht="15" customHeight="1">
      <c r="A56" s="112" t="s">
        <v>210</v>
      </c>
      <c r="B56" s="112"/>
      <c r="C56" s="112"/>
      <c r="D56" s="112"/>
      <c r="E56" s="112"/>
      <c r="F56" s="112"/>
      <c r="G56" s="112"/>
      <c r="H56" s="100" t="s">
        <v>211</v>
      </c>
      <c r="I56" s="113"/>
      <c r="J56" s="101">
        <f aca="true" t="shared" si="5" ref="J56:J57">K56+M56+O56+P56+T56+U56+V56</f>
        <v>0</v>
      </c>
      <c r="K56" s="114"/>
      <c r="L56" s="118"/>
      <c r="M56" s="119"/>
      <c r="N56" s="194"/>
      <c r="O56" s="115"/>
      <c r="P56" s="115"/>
      <c r="Q56" s="115"/>
      <c r="R56" s="115"/>
      <c r="S56" s="116"/>
      <c r="T56" s="109"/>
      <c r="U56" s="109"/>
      <c r="V56" s="110"/>
    </row>
    <row r="57" spans="1:22" s="111" customFormat="1" ht="15" customHeight="1">
      <c r="A57" s="112" t="s">
        <v>212</v>
      </c>
      <c r="B57" s="112"/>
      <c r="C57" s="112"/>
      <c r="D57" s="112"/>
      <c r="E57" s="112"/>
      <c r="F57" s="112"/>
      <c r="G57" s="112"/>
      <c r="H57" s="100" t="s">
        <v>213</v>
      </c>
      <c r="I57" s="113"/>
      <c r="J57" s="101">
        <f t="shared" si="5"/>
        <v>0</v>
      </c>
      <c r="K57" s="114"/>
      <c r="L57" s="118"/>
      <c r="M57" s="119"/>
      <c r="N57" s="194"/>
      <c r="O57" s="115"/>
      <c r="P57" s="115"/>
      <c r="Q57" s="115"/>
      <c r="R57" s="115"/>
      <c r="S57" s="116"/>
      <c r="T57" s="109"/>
      <c r="U57" s="109"/>
      <c r="V57" s="110"/>
    </row>
    <row r="58" spans="1:22" s="111" customFormat="1" ht="15" customHeight="1">
      <c r="A58" s="99" t="s">
        <v>214</v>
      </c>
      <c r="B58" s="99"/>
      <c r="C58" s="99"/>
      <c r="D58" s="99"/>
      <c r="E58" s="99"/>
      <c r="F58" s="99"/>
      <c r="G58" s="99"/>
      <c r="H58" s="100" t="s">
        <v>215</v>
      </c>
      <c r="I58" s="113"/>
      <c r="J58" s="101" t="s">
        <v>132</v>
      </c>
      <c r="K58" s="114"/>
      <c r="L58" s="118"/>
      <c r="M58" s="119"/>
      <c r="N58" s="194"/>
      <c r="O58" s="115"/>
      <c r="P58" s="115"/>
      <c r="Q58" s="115"/>
      <c r="R58" s="115"/>
      <c r="S58" s="116"/>
      <c r="T58" s="109"/>
      <c r="U58" s="109"/>
      <c r="V58" s="110"/>
    </row>
    <row r="59" spans="1:22" s="111" customFormat="1" ht="15" customHeight="1">
      <c r="A59" s="99" t="s">
        <v>216</v>
      </c>
      <c r="B59" s="99"/>
      <c r="C59" s="99"/>
      <c r="D59" s="99"/>
      <c r="E59" s="99"/>
      <c r="F59" s="99"/>
      <c r="G59" s="99"/>
      <c r="H59" s="100" t="s">
        <v>217</v>
      </c>
      <c r="I59" s="113"/>
      <c r="J59" s="101" t="s">
        <v>132</v>
      </c>
      <c r="K59" s="114">
        <f>K58+K11-K20</f>
        <v>0</v>
      </c>
      <c r="L59" s="114">
        <f>L58+L11-L20</f>
        <v>0</v>
      </c>
      <c r="M59" s="114">
        <f>M58+M11-M20</f>
        <v>0</v>
      </c>
      <c r="N59" s="114" t="e">
        <f>N58+N11-N20</f>
        <v>#VALUE!</v>
      </c>
      <c r="O59" s="114">
        <f>O58+O11-O20</f>
        <v>0</v>
      </c>
      <c r="P59" s="114">
        <f>P58+P11-P20</f>
        <v>0</v>
      </c>
      <c r="Q59" s="114" t="e">
        <f>Q58+Q11-Q20</f>
        <v>#VALUE!</v>
      </c>
      <c r="R59" s="114">
        <f>R58+R11-R20</f>
        <v>0</v>
      </c>
      <c r="S59" s="114">
        <f>S58+S11-S20</f>
        <v>0</v>
      </c>
      <c r="T59" s="114">
        <f>T58+T11-T20</f>
        <v>0</v>
      </c>
      <c r="U59" s="114">
        <f>U58+U11-U20</f>
        <v>0</v>
      </c>
      <c r="V59" s="110">
        <f>V58+V11-V20</f>
        <v>0</v>
      </c>
    </row>
    <row r="60" spans="1:22" s="98" customFormat="1" ht="12.75">
      <c r="A60" s="177"/>
      <c r="B60" s="177"/>
      <c r="C60" s="177"/>
      <c r="D60" s="177"/>
      <c r="E60" s="177"/>
      <c r="F60" s="177"/>
      <c r="G60" s="177"/>
      <c r="H60" s="177"/>
      <c r="I60" s="178"/>
      <c r="J60" s="179"/>
      <c r="K60" s="215"/>
      <c r="L60" s="215"/>
      <c r="M60" s="215"/>
      <c r="N60" s="216"/>
      <c r="O60" s="215"/>
      <c r="P60" s="215"/>
      <c r="Q60" s="215"/>
      <c r="R60" s="215"/>
      <c r="S60" s="183"/>
      <c r="T60" s="183"/>
      <c r="U60" s="183"/>
      <c r="V60" s="184"/>
    </row>
    <row r="61" spans="1:22" s="124" customFormat="1" ht="10.5" customHeight="1">
      <c r="A61" s="185" t="s">
        <v>218</v>
      </c>
      <c r="B61" s="185"/>
      <c r="C61" s="185"/>
      <c r="D61" s="185"/>
      <c r="E61" s="185"/>
      <c r="F61" s="185"/>
      <c r="G61" s="185"/>
      <c r="H61" s="185"/>
      <c r="I61" s="186"/>
      <c r="J61" s="187"/>
      <c r="K61" s="76"/>
      <c r="L61" s="76"/>
      <c r="M61" s="188"/>
      <c r="N61" s="217"/>
      <c r="O61" s="188"/>
      <c r="P61" s="188"/>
      <c r="Q61" s="188"/>
      <c r="R61" s="188"/>
      <c r="S61" s="188"/>
      <c r="T61" s="188"/>
      <c r="U61" s="188"/>
      <c r="V61" s="189"/>
    </row>
    <row r="62" spans="1:22" s="111" customFormat="1" ht="15" customHeight="1">
      <c r="A62" s="112" t="s">
        <v>219</v>
      </c>
      <c r="B62" s="112"/>
      <c r="C62" s="112"/>
      <c r="D62" s="112"/>
      <c r="E62" s="112"/>
      <c r="F62" s="112"/>
      <c r="G62" s="112"/>
      <c r="H62" s="100"/>
      <c r="I62" s="113"/>
      <c r="J62" s="101"/>
      <c r="K62" s="114"/>
      <c r="L62" s="118"/>
      <c r="M62" s="119"/>
      <c r="N62" s="194"/>
      <c r="O62" s="115"/>
      <c r="P62" s="115"/>
      <c r="Q62" s="115"/>
      <c r="R62" s="115"/>
      <c r="S62" s="116"/>
      <c r="T62" s="109"/>
      <c r="U62" s="109"/>
      <c r="V62" s="110"/>
    </row>
    <row r="63" spans="1:21" s="124" customFormat="1" ht="12.75">
      <c r="A63" s="74"/>
      <c r="B63" s="74"/>
      <c r="C63" s="74"/>
      <c r="D63" s="74"/>
      <c r="E63" s="74"/>
      <c r="F63" s="74"/>
      <c r="G63" s="74"/>
      <c r="H63" s="74"/>
      <c r="I63" s="74"/>
      <c r="J63" s="79"/>
      <c r="K63" s="79"/>
      <c r="L63" s="79"/>
      <c r="M63" s="201"/>
      <c r="N63" s="202"/>
      <c r="O63" s="201"/>
      <c r="P63" s="201"/>
      <c r="Q63" s="201"/>
      <c r="R63" s="201"/>
      <c r="S63" s="201"/>
      <c r="T63" s="201"/>
      <c r="U63" s="201"/>
    </row>
    <row r="64" spans="1:22" s="124" customFormat="1" ht="12" customHeight="1">
      <c r="A64" s="74"/>
      <c r="B64" s="74"/>
      <c r="C64" s="74"/>
      <c r="D64" s="74"/>
      <c r="E64" s="74"/>
      <c r="F64" s="74"/>
      <c r="G64" s="74"/>
      <c r="H64" s="74"/>
      <c r="I64" s="74"/>
      <c r="J64" s="79"/>
      <c r="K64" s="79"/>
      <c r="L64" s="79"/>
      <c r="M64" s="201"/>
      <c r="N64" s="202"/>
      <c r="O64" s="201"/>
      <c r="P64" s="201"/>
      <c r="Q64" s="201"/>
      <c r="R64" s="201"/>
      <c r="S64" s="201"/>
      <c r="T64" s="203"/>
      <c r="U64" s="203"/>
      <c r="V64" s="204"/>
    </row>
    <row r="65" spans="1:21" s="124" customFormat="1" ht="21.75" customHeight="1">
      <c r="A65" s="74"/>
      <c r="B65" s="205" t="s">
        <v>220</v>
      </c>
      <c r="C65" s="205"/>
      <c r="D65" s="205"/>
      <c r="E65" s="205"/>
      <c r="F65" s="205"/>
      <c r="G65" s="205"/>
      <c r="H65" s="205"/>
      <c r="I65" s="205"/>
      <c r="J65" s="205"/>
      <c r="K65" s="206"/>
      <c r="L65" s="79"/>
      <c r="M65" s="188" t="s">
        <v>221</v>
      </c>
      <c r="N65" s="202"/>
      <c r="O65" s="201"/>
      <c r="Q65" s="201"/>
      <c r="R65" s="201"/>
      <c r="S65" s="201"/>
      <c r="T65" s="201"/>
      <c r="U65" s="201"/>
    </row>
    <row r="66" spans="2:10" ht="12.75">
      <c r="B66" s="207"/>
      <c r="C66" s="207"/>
      <c r="D66" s="207"/>
      <c r="E66" s="207"/>
      <c r="F66" s="207"/>
      <c r="G66" s="207"/>
      <c r="H66" s="207"/>
      <c r="I66" s="205"/>
      <c r="J66" s="208"/>
    </row>
    <row r="67" spans="2:10" ht="12.75">
      <c r="B67" s="207"/>
      <c r="C67" s="207"/>
      <c r="D67" s="207"/>
      <c r="E67" s="207"/>
      <c r="F67" s="207"/>
      <c r="G67" s="207"/>
      <c r="H67" s="207"/>
      <c r="I67" s="205"/>
      <c r="J67" s="208"/>
    </row>
    <row r="68" spans="2:13" ht="12.75" customHeight="1">
      <c r="B68" s="205" t="s">
        <v>222</v>
      </c>
      <c r="C68" s="205"/>
      <c r="D68" s="205"/>
      <c r="E68" s="205"/>
      <c r="F68" s="205"/>
      <c r="G68" s="205"/>
      <c r="H68" s="205"/>
      <c r="I68" s="205"/>
      <c r="J68" s="205"/>
      <c r="K68" s="187"/>
      <c r="M68" s="76" t="s">
        <v>223</v>
      </c>
    </row>
  </sheetData>
  <sheetProtection selectLockedCells="1" selectUnlockedCells="1"/>
  <mergeCells count="77">
    <mergeCell ref="A1:V1"/>
    <mergeCell ref="S2:V2"/>
    <mergeCell ref="A3:G9"/>
    <mergeCell ref="H3:H9"/>
    <mergeCell ref="I3:I9"/>
    <mergeCell ref="J3:J9"/>
    <mergeCell ref="K3:V3"/>
    <mergeCell ref="K4:V4"/>
    <mergeCell ref="K5:K9"/>
    <mergeCell ref="L5:L9"/>
    <mergeCell ref="M5:P5"/>
    <mergeCell ref="Q5:Q9"/>
    <mergeCell ref="R5:R9"/>
    <mergeCell ref="S5:V5"/>
    <mergeCell ref="M6:O6"/>
    <mergeCell ref="S6:S9"/>
    <mergeCell ref="T6:T9"/>
    <mergeCell ref="U6:U9"/>
    <mergeCell ref="V6:V9"/>
    <mergeCell ref="M7:M9"/>
    <mergeCell ref="N7:N9"/>
    <mergeCell ref="O7:O9"/>
    <mergeCell ref="P7:P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1:H61"/>
    <mergeCell ref="A62:G62"/>
    <mergeCell ref="B65:J65"/>
    <mergeCell ref="B68:J68"/>
  </mergeCells>
  <printOptions/>
  <pageMargins left="0.49027777777777776" right="0.24027777777777778" top="0.24027777777777778" bottom="0.2" header="0.5118055555555555" footer="0.5118055555555555"/>
  <pageSetup fitToHeight="2" fitToWidth="1"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zoomScaleSheetLayoutView="100" workbookViewId="0" topLeftCell="A7">
      <selection activeCell="A13" sqref="A13"/>
    </sheetView>
  </sheetViews>
  <sheetFormatPr defaultColWidth="9.00390625" defaultRowHeight="12.75"/>
  <cols>
    <col min="1" max="5" width="9.125" style="74" customWidth="1"/>
    <col min="6" max="6" width="3.125" style="74" customWidth="1"/>
    <col min="7" max="7" width="0" style="75" hidden="1" customWidth="1"/>
    <col min="8" max="8" width="6.375" style="74" customWidth="1"/>
    <col min="9" max="9" width="6.125" style="75" customWidth="1"/>
    <col min="10" max="10" width="18.125" style="76" customWidth="1"/>
    <col min="11" max="11" width="23.875" style="76" customWidth="1"/>
    <col min="12" max="12" width="0" style="76" hidden="1" customWidth="1"/>
    <col min="13" max="13" width="30.375" style="76" customWidth="1"/>
    <col min="14" max="14" width="0" style="77" hidden="1" customWidth="1"/>
    <col min="15" max="15" width="20.875" style="76" customWidth="1"/>
    <col min="16" max="16" width="31.125" style="76" customWidth="1"/>
    <col min="17" max="19" width="0" style="79" hidden="1" customWidth="1"/>
    <col min="20" max="20" width="13.125" style="79" customWidth="1"/>
    <col min="21" max="21" width="20.00390625" style="79" customWidth="1"/>
    <col min="22" max="22" width="12.75390625" style="74" customWidth="1"/>
    <col min="23" max="23" width="9.125" style="74" customWidth="1"/>
    <col min="24" max="24" width="9.875" style="74" customWidth="1"/>
    <col min="25" max="16384" width="9.125" style="74" customWidth="1"/>
  </cols>
  <sheetData>
    <row r="1" spans="1:22" ht="20.25" customHeight="1">
      <c r="A1" s="81" t="s">
        <v>227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7:22" ht="12.75">
      <c r="G2" s="74"/>
      <c r="I2" s="74"/>
      <c r="J2" s="79"/>
      <c r="K2" s="79"/>
      <c r="L2" s="79"/>
      <c r="M2" s="79"/>
      <c r="N2" s="78"/>
      <c r="O2" s="79"/>
      <c r="P2" s="79"/>
      <c r="S2" s="209"/>
      <c r="T2" s="209"/>
      <c r="U2" s="209"/>
      <c r="V2" s="209"/>
    </row>
    <row r="3" spans="1:22" s="85" customFormat="1" ht="15" customHeight="1">
      <c r="A3" s="83" t="s">
        <v>65</v>
      </c>
      <c r="B3" s="83"/>
      <c r="C3" s="83"/>
      <c r="D3" s="83"/>
      <c r="E3" s="83"/>
      <c r="F3" s="83"/>
      <c r="G3" s="83"/>
      <c r="H3" s="83" t="s">
        <v>107</v>
      </c>
      <c r="I3" s="83" t="s">
        <v>108</v>
      </c>
      <c r="J3" s="84" t="s">
        <v>109</v>
      </c>
      <c r="K3" s="83" t="s">
        <v>110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4" spans="1:22" s="85" customFormat="1" ht="15" customHeight="1">
      <c r="A4" s="83"/>
      <c r="B4" s="83"/>
      <c r="C4" s="83"/>
      <c r="D4" s="83"/>
      <c r="E4" s="83"/>
      <c r="F4" s="83"/>
      <c r="G4" s="83"/>
      <c r="H4" s="83"/>
      <c r="I4" s="83"/>
      <c r="J4" s="84"/>
      <c r="K4" s="83" t="s">
        <v>111</v>
      </c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</row>
    <row r="5" spans="1:22" s="85" customFormat="1" ht="63" customHeight="1">
      <c r="A5" s="83"/>
      <c r="B5" s="83"/>
      <c r="C5" s="83"/>
      <c r="D5" s="83"/>
      <c r="E5" s="83"/>
      <c r="F5" s="83"/>
      <c r="G5" s="83"/>
      <c r="H5" s="83"/>
      <c r="I5" s="83"/>
      <c r="J5" s="84"/>
      <c r="K5" s="86" t="s">
        <v>228</v>
      </c>
      <c r="L5" s="86" t="s">
        <v>113</v>
      </c>
      <c r="M5" s="86" t="s">
        <v>226</v>
      </c>
      <c r="N5" s="86"/>
      <c r="O5" s="86"/>
      <c r="P5" s="86"/>
      <c r="Q5" s="86" t="s">
        <v>115</v>
      </c>
      <c r="R5" s="86" t="s">
        <v>116</v>
      </c>
      <c r="S5" s="83" t="s">
        <v>117</v>
      </c>
      <c r="T5" s="83"/>
      <c r="U5" s="83"/>
      <c r="V5" s="83"/>
    </row>
    <row r="6" spans="1:22" s="85" customFormat="1" ht="133.5" customHeight="1">
      <c r="A6" s="83"/>
      <c r="B6" s="83"/>
      <c r="C6" s="83"/>
      <c r="D6" s="83"/>
      <c r="E6" s="83"/>
      <c r="F6" s="83"/>
      <c r="G6" s="83"/>
      <c r="H6" s="83"/>
      <c r="I6" s="83"/>
      <c r="J6" s="84"/>
      <c r="K6" s="86"/>
      <c r="L6" s="86"/>
      <c r="M6" s="86" t="s">
        <v>118</v>
      </c>
      <c r="N6" s="86"/>
      <c r="O6" s="86"/>
      <c r="P6" s="86" t="s">
        <v>119</v>
      </c>
      <c r="Q6" s="86"/>
      <c r="R6" s="86"/>
      <c r="S6" s="86" t="s">
        <v>120</v>
      </c>
      <c r="T6" s="86" t="s">
        <v>121</v>
      </c>
      <c r="U6" s="86" t="s">
        <v>122</v>
      </c>
      <c r="V6" s="83" t="s">
        <v>123</v>
      </c>
    </row>
    <row r="7" spans="1:22" s="85" customFormat="1" ht="15.75" customHeight="1">
      <c r="A7" s="83"/>
      <c r="B7" s="83"/>
      <c r="C7" s="83"/>
      <c r="D7" s="83"/>
      <c r="E7" s="83"/>
      <c r="F7" s="83"/>
      <c r="G7" s="83"/>
      <c r="H7" s="83"/>
      <c r="I7" s="83"/>
      <c r="J7" s="84"/>
      <c r="K7" s="86"/>
      <c r="L7" s="86"/>
      <c r="M7" s="86" t="s">
        <v>124</v>
      </c>
      <c r="N7" s="87" t="s">
        <v>125</v>
      </c>
      <c r="O7" s="86" t="s">
        <v>126</v>
      </c>
      <c r="P7" s="86" t="s">
        <v>127</v>
      </c>
      <c r="Q7" s="86"/>
      <c r="R7" s="86"/>
      <c r="S7" s="86"/>
      <c r="T7" s="86"/>
      <c r="U7" s="86"/>
      <c r="V7" s="83"/>
    </row>
    <row r="8" spans="1:22" s="85" customFormat="1" ht="12.75">
      <c r="A8" s="83"/>
      <c r="B8" s="83"/>
      <c r="C8" s="83"/>
      <c r="D8" s="83"/>
      <c r="E8" s="83"/>
      <c r="F8" s="83"/>
      <c r="G8" s="83"/>
      <c r="H8" s="83"/>
      <c r="I8" s="83"/>
      <c r="J8" s="84"/>
      <c r="K8" s="86"/>
      <c r="L8" s="86"/>
      <c r="M8" s="86"/>
      <c r="N8" s="87"/>
      <c r="O8" s="86"/>
      <c r="P8" s="86"/>
      <c r="Q8" s="86"/>
      <c r="R8" s="86"/>
      <c r="S8" s="86"/>
      <c r="T8" s="86"/>
      <c r="U8" s="86"/>
      <c r="V8" s="83"/>
    </row>
    <row r="9" spans="1:22" s="85" customFormat="1" ht="90.75" customHeight="1">
      <c r="A9" s="83"/>
      <c r="B9" s="83"/>
      <c r="C9" s="83"/>
      <c r="D9" s="83"/>
      <c r="E9" s="83"/>
      <c r="F9" s="83"/>
      <c r="G9" s="83"/>
      <c r="H9" s="83"/>
      <c r="I9" s="83"/>
      <c r="J9" s="84"/>
      <c r="K9" s="86"/>
      <c r="L9" s="86"/>
      <c r="M9" s="86"/>
      <c r="N9" s="87"/>
      <c r="O9" s="86"/>
      <c r="P9" s="86"/>
      <c r="Q9" s="86"/>
      <c r="R9" s="86"/>
      <c r="S9" s="86"/>
      <c r="T9" s="86"/>
      <c r="U9" s="86"/>
      <c r="V9" s="83"/>
    </row>
    <row r="10" spans="1:22" s="93" customFormat="1" ht="15" customHeight="1">
      <c r="A10" s="88">
        <v>1</v>
      </c>
      <c r="B10" s="88"/>
      <c r="C10" s="88"/>
      <c r="D10" s="88"/>
      <c r="E10" s="88"/>
      <c r="F10" s="88"/>
      <c r="G10" s="88"/>
      <c r="H10" s="88">
        <v>2</v>
      </c>
      <c r="I10" s="89">
        <v>3</v>
      </c>
      <c r="J10" s="89">
        <v>4</v>
      </c>
      <c r="K10" s="89">
        <v>5</v>
      </c>
      <c r="L10" s="88" t="s">
        <v>128</v>
      </c>
      <c r="M10" s="88">
        <v>6</v>
      </c>
      <c r="N10" s="90"/>
      <c r="O10" s="88">
        <v>7</v>
      </c>
      <c r="P10" s="91">
        <v>8</v>
      </c>
      <c r="Q10" s="91" t="s">
        <v>129</v>
      </c>
      <c r="R10" s="91" t="s">
        <v>129</v>
      </c>
      <c r="S10" s="88" t="s">
        <v>129</v>
      </c>
      <c r="T10" s="91">
        <v>9</v>
      </c>
      <c r="U10" s="91">
        <v>10</v>
      </c>
      <c r="V10" s="91">
        <v>11</v>
      </c>
    </row>
    <row r="11" spans="1:22" s="98" customFormat="1" ht="20.25" customHeight="1">
      <c r="A11" s="94" t="s">
        <v>130</v>
      </c>
      <c r="B11" s="94"/>
      <c r="C11" s="94"/>
      <c r="D11" s="94"/>
      <c r="E11" s="94"/>
      <c r="F11" s="94"/>
      <c r="G11" s="94"/>
      <c r="H11" s="95" t="s">
        <v>131</v>
      </c>
      <c r="I11" s="95" t="s">
        <v>132</v>
      </c>
      <c r="J11" s="96">
        <f>J13+J14+J15+J16+J17+J18+J19</f>
        <v>51145285</v>
      </c>
      <c r="K11" s="96">
        <f>K13+K14+K15+K16+K17+K18+K19</f>
        <v>45490599</v>
      </c>
      <c r="L11" s="96">
        <f>L13+L14+L15+L16+L17+L18+L19</f>
        <v>0</v>
      </c>
      <c r="M11" s="96">
        <f>M13+M14+M15+M16+M17+M18+M19</f>
        <v>840000</v>
      </c>
      <c r="N11" s="96" t="e">
        <f>N13+N14+N15+N16+N17+N18+N19</f>
        <v>#VALUE!</v>
      </c>
      <c r="O11" s="96">
        <f>O13+O14+O15+O16+O17+O18+O19</f>
        <v>0</v>
      </c>
      <c r="P11" s="96">
        <f>P13+P14+P15+P16+P17+P18+P19</f>
        <v>14686</v>
      </c>
      <c r="Q11" s="96">
        <f>Q13+Q14+Q15+Q16+Q17+Q18+Q19</f>
        <v>0</v>
      </c>
      <c r="R11" s="96">
        <f>R13+R14+R15+R16+R17+R18+R19</f>
        <v>0</v>
      </c>
      <c r="S11" s="96">
        <f>S13+S14+S15+S16+S17+S18+S19</f>
        <v>0</v>
      </c>
      <c r="T11" s="96">
        <f>T13+T14+T15+T16+T17+T18+T19</f>
        <v>4183124</v>
      </c>
      <c r="U11" s="96">
        <f>U13+U14+U15+U16+U17+U18+U19</f>
        <v>269416</v>
      </c>
      <c r="V11" s="97">
        <f>V13+V14+V15+V16+V17+V18+V19</f>
        <v>347460</v>
      </c>
    </row>
    <row r="12" spans="1:22" s="111" customFormat="1" ht="16.5" customHeight="1">
      <c r="A12" s="99" t="s">
        <v>133</v>
      </c>
      <c r="B12" s="99"/>
      <c r="C12" s="99"/>
      <c r="D12" s="99"/>
      <c r="E12" s="99"/>
      <c r="F12" s="99"/>
      <c r="G12" s="99"/>
      <c r="H12" s="100"/>
      <c r="I12" s="100"/>
      <c r="J12" s="101"/>
      <c r="K12" s="102"/>
      <c r="L12" s="103"/>
      <c r="M12" s="104"/>
      <c r="N12" s="105"/>
      <c r="O12" s="106"/>
      <c r="P12" s="106"/>
      <c r="Q12" s="145"/>
      <c r="R12" s="145"/>
      <c r="S12" s="116"/>
      <c r="T12" s="109"/>
      <c r="U12" s="109"/>
      <c r="V12" s="110"/>
    </row>
    <row r="13" spans="1:22" s="111" customFormat="1" ht="14.25" customHeight="1">
      <c r="A13" s="112" t="s">
        <v>134</v>
      </c>
      <c r="B13" s="112"/>
      <c r="C13" s="112"/>
      <c r="D13" s="112"/>
      <c r="E13" s="112"/>
      <c r="F13" s="112"/>
      <c r="G13" s="112"/>
      <c r="H13" s="100" t="s">
        <v>135</v>
      </c>
      <c r="I13" s="113"/>
      <c r="J13" s="101">
        <f aca="true" t="shared" si="0" ref="J13:J19">K13+M13+O13+P13+T13+U13+V13</f>
        <v>340460</v>
      </c>
      <c r="K13" s="114"/>
      <c r="L13" s="115"/>
      <c r="M13" s="115"/>
      <c r="N13" s="115" t="s">
        <v>132</v>
      </c>
      <c r="O13" s="115"/>
      <c r="P13" s="115"/>
      <c r="Q13" s="115"/>
      <c r="R13" s="115"/>
      <c r="S13" s="116"/>
      <c r="T13" s="117"/>
      <c r="U13" s="117"/>
      <c r="V13" s="117">
        <v>340460</v>
      </c>
    </row>
    <row r="14" spans="1:22" s="111" customFormat="1" ht="14.25" customHeight="1">
      <c r="A14" s="112" t="s">
        <v>136</v>
      </c>
      <c r="B14" s="112"/>
      <c r="C14" s="112"/>
      <c r="D14" s="112"/>
      <c r="E14" s="112"/>
      <c r="F14" s="112"/>
      <c r="G14" s="112"/>
      <c r="H14" s="100" t="s">
        <v>137</v>
      </c>
      <c r="I14" s="113"/>
      <c r="J14" s="101">
        <f t="shared" si="0"/>
        <v>49943139</v>
      </c>
      <c r="K14" s="114">
        <v>45490599</v>
      </c>
      <c r="L14" s="118"/>
      <c r="M14" s="119"/>
      <c r="N14" s="115" t="s">
        <v>132</v>
      </c>
      <c r="O14" s="115"/>
      <c r="P14" s="115"/>
      <c r="Q14" s="115"/>
      <c r="R14" s="115"/>
      <c r="S14" s="116"/>
      <c r="T14" s="117">
        <v>4183124</v>
      </c>
      <c r="U14" s="117">
        <v>269416</v>
      </c>
      <c r="V14" s="117"/>
    </row>
    <row r="15" spans="1:22" s="111" customFormat="1" ht="14.25" customHeight="1" hidden="1">
      <c r="A15" s="112" t="s">
        <v>138</v>
      </c>
      <c r="B15" s="112"/>
      <c r="C15" s="112"/>
      <c r="D15" s="112"/>
      <c r="E15" s="112"/>
      <c r="F15" s="112"/>
      <c r="G15" s="112"/>
      <c r="H15" s="100" t="s">
        <v>139</v>
      </c>
      <c r="I15" s="113"/>
      <c r="J15" s="101">
        <f t="shared" si="0"/>
        <v>0</v>
      </c>
      <c r="K15" s="114"/>
      <c r="L15" s="118"/>
      <c r="M15" s="119"/>
      <c r="N15" s="115" t="s">
        <v>132</v>
      </c>
      <c r="O15" s="115"/>
      <c r="P15" s="115"/>
      <c r="Q15" s="115"/>
      <c r="R15" s="115"/>
      <c r="S15" s="116"/>
      <c r="T15" s="117"/>
      <c r="U15" s="117"/>
      <c r="V15" s="123"/>
    </row>
    <row r="16" spans="1:22" s="111" customFormat="1" ht="14.25" customHeight="1" hidden="1">
      <c r="A16" s="112" t="s">
        <v>140</v>
      </c>
      <c r="B16" s="112"/>
      <c r="C16" s="112"/>
      <c r="D16" s="112"/>
      <c r="E16" s="112"/>
      <c r="F16" s="112"/>
      <c r="G16" s="112"/>
      <c r="H16" s="100" t="s">
        <v>141</v>
      </c>
      <c r="I16" s="113"/>
      <c r="J16" s="101">
        <f t="shared" si="0"/>
        <v>0</v>
      </c>
      <c r="K16" s="114"/>
      <c r="L16" s="118"/>
      <c r="M16" s="119"/>
      <c r="N16" s="115" t="s">
        <v>132</v>
      </c>
      <c r="O16" s="115"/>
      <c r="P16" s="115"/>
      <c r="Q16" s="115"/>
      <c r="R16" s="115"/>
      <c r="S16" s="116"/>
      <c r="T16" s="117"/>
      <c r="U16" s="117"/>
      <c r="V16" s="123"/>
    </row>
    <row r="17" spans="1:22" s="111" customFormat="1" ht="14.25" customHeight="1">
      <c r="A17" s="112" t="s">
        <v>142</v>
      </c>
      <c r="B17" s="112"/>
      <c r="C17" s="112"/>
      <c r="D17" s="112"/>
      <c r="E17" s="112"/>
      <c r="F17" s="112"/>
      <c r="G17" s="112"/>
      <c r="H17" s="100" t="s">
        <v>143</v>
      </c>
      <c r="I17" s="113"/>
      <c r="J17" s="101">
        <f t="shared" si="0"/>
        <v>854686</v>
      </c>
      <c r="K17" s="114"/>
      <c r="L17" s="118"/>
      <c r="M17" s="118">
        <f>90000+750000</f>
        <v>840000</v>
      </c>
      <c r="N17" s="115"/>
      <c r="O17" s="115"/>
      <c r="P17" s="115">
        <v>14686</v>
      </c>
      <c r="Q17" s="115"/>
      <c r="R17" s="115"/>
      <c r="S17" s="116"/>
      <c r="T17" s="117"/>
      <c r="U17" s="117"/>
      <c r="V17" s="123"/>
    </row>
    <row r="18" spans="1:22" s="124" customFormat="1" ht="14.25" customHeight="1">
      <c r="A18" s="112" t="s">
        <v>144</v>
      </c>
      <c r="B18" s="112"/>
      <c r="C18" s="112"/>
      <c r="D18" s="112"/>
      <c r="E18" s="112"/>
      <c r="F18" s="112"/>
      <c r="G18" s="112"/>
      <c r="H18" s="100" t="s">
        <v>145</v>
      </c>
      <c r="I18" s="121"/>
      <c r="J18" s="101">
        <f t="shared" si="0"/>
        <v>0</v>
      </c>
      <c r="K18" s="114"/>
      <c r="L18" s="118"/>
      <c r="M18" s="104"/>
      <c r="N18" s="118"/>
      <c r="O18" s="118"/>
      <c r="P18" s="118"/>
      <c r="Q18" s="118"/>
      <c r="R18" s="118"/>
      <c r="S18" s="122"/>
      <c r="T18" s="117"/>
      <c r="U18" s="117"/>
      <c r="V18" s="123"/>
    </row>
    <row r="19" spans="1:22" s="124" customFormat="1" ht="14.25" customHeight="1">
      <c r="A19" s="125" t="s">
        <v>146</v>
      </c>
      <c r="B19" s="125"/>
      <c r="C19" s="125"/>
      <c r="D19" s="125"/>
      <c r="E19" s="125"/>
      <c r="F19" s="125"/>
      <c r="G19" s="125"/>
      <c r="H19" s="126" t="s">
        <v>147</v>
      </c>
      <c r="I19" s="127"/>
      <c r="J19" s="101">
        <f t="shared" si="0"/>
        <v>7000</v>
      </c>
      <c r="K19" s="128"/>
      <c r="L19" s="129"/>
      <c r="M19" s="130"/>
      <c r="N19" s="130" t="s">
        <v>132</v>
      </c>
      <c r="O19" s="130"/>
      <c r="P19" s="130"/>
      <c r="Q19" s="130"/>
      <c r="R19" s="130"/>
      <c r="S19" s="130"/>
      <c r="T19" s="117"/>
      <c r="U19" s="117"/>
      <c r="V19" s="130">
        <v>7000</v>
      </c>
    </row>
    <row r="20" spans="1:24" s="98" customFormat="1" ht="15" customHeight="1">
      <c r="A20" s="132" t="s">
        <v>148</v>
      </c>
      <c r="B20" s="132"/>
      <c r="C20" s="132"/>
      <c r="D20" s="132"/>
      <c r="E20" s="132"/>
      <c r="F20" s="132"/>
      <c r="G20" s="132"/>
      <c r="H20" s="95" t="s">
        <v>149</v>
      </c>
      <c r="I20" s="95"/>
      <c r="J20" s="135">
        <f>J22+J27+J34+J50+J54</f>
        <v>51145285</v>
      </c>
      <c r="K20" s="135">
        <f>K22+K27+K34+K50+K54</f>
        <v>45490599</v>
      </c>
      <c r="L20" s="135">
        <f>L22+L27+L34+L50+L54</f>
        <v>0</v>
      </c>
      <c r="M20" s="135">
        <f>M22+M27+M34+M50+M54</f>
        <v>840000</v>
      </c>
      <c r="N20" s="135">
        <f>N22+N27+N34+N50+N54</f>
        <v>0</v>
      </c>
      <c r="O20" s="135">
        <f>O22+O27+O34+O50+O54</f>
        <v>0</v>
      </c>
      <c r="P20" s="135">
        <f>P22+P27+P34+P50+P54</f>
        <v>14686</v>
      </c>
      <c r="Q20" s="135">
        <f>Q22+Q27+Q34+Q50+Q54</f>
        <v>0</v>
      </c>
      <c r="R20" s="135">
        <f>R22+R27+R34+R50+R54</f>
        <v>0</v>
      </c>
      <c r="S20" s="135">
        <f>S22+S27+S34+S50+S54</f>
        <v>0</v>
      </c>
      <c r="T20" s="135">
        <f>T22+T27+T34+T50+T54</f>
        <v>4183124</v>
      </c>
      <c r="U20" s="135">
        <f>U22+U27+U34+U50+U54</f>
        <v>269416</v>
      </c>
      <c r="V20" s="135">
        <f>V22+V27+V34+V50+V54</f>
        <v>347460</v>
      </c>
      <c r="X20" s="136"/>
    </row>
    <row r="21" spans="1:22" s="124" customFormat="1" ht="14.25" customHeight="1">
      <c r="A21" s="99" t="s">
        <v>133</v>
      </c>
      <c r="B21" s="99"/>
      <c r="C21" s="99"/>
      <c r="D21" s="99"/>
      <c r="E21" s="99"/>
      <c r="F21" s="99"/>
      <c r="G21" s="99"/>
      <c r="H21" s="100"/>
      <c r="I21" s="100"/>
      <c r="J21" s="101"/>
      <c r="K21" s="102"/>
      <c r="L21" s="103"/>
      <c r="M21" s="104"/>
      <c r="N21" s="105"/>
      <c r="O21" s="106"/>
      <c r="P21" s="106"/>
      <c r="Q21" s="106"/>
      <c r="R21" s="106"/>
      <c r="S21" s="116"/>
      <c r="T21" s="109"/>
      <c r="U21" s="109"/>
      <c r="V21" s="110"/>
    </row>
    <row r="22" spans="1:22" s="124" customFormat="1" ht="22.5" customHeight="1">
      <c r="A22" s="137" t="s">
        <v>150</v>
      </c>
      <c r="B22" s="137"/>
      <c r="C22" s="137"/>
      <c r="D22" s="137"/>
      <c r="E22" s="137"/>
      <c r="F22" s="137"/>
      <c r="G22" s="137"/>
      <c r="H22" s="138" t="s">
        <v>151</v>
      </c>
      <c r="I22" s="138"/>
      <c r="J22" s="139">
        <f>J24+J25+J26</f>
        <v>43766617</v>
      </c>
      <c r="K22" s="140">
        <f>K24+K25+K26</f>
        <v>40631209</v>
      </c>
      <c r="L22" s="141">
        <f>L24+L25+L26</f>
        <v>0</v>
      </c>
      <c r="M22" s="141">
        <f>M24+M25+M26</f>
        <v>0</v>
      </c>
      <c r="N22" s="142">
        <f>N24+N25+N26</f>
        <v>0</v>
      </c>
      <c r="O22" s="141">
        <f>O24+O25+O26</f>
        <v>0</v>
      </c>
      <c r="P22" s="141">
        <f>P24+P25+P26</f>
        <v>14686</v>
      </c>
      <c r="Q22" s="141">
        <f>Q24+Q25+Q26</f>
        <v>0</v>
      </c>
      <c r="R22" s="141">
        <f>R24+R25+R26</f>
        <v>0</v>
      </c>
      <c r="S22" s="141">
        <f>S24+S25+S26</f>
        <v>0</v>
      </c>
      <c r="T22" s="141">
        <f>T24+T25+T26</f>
        <v>3120722</v>
      </c>
      <c r="U22" s="141">
        <f>U24+U25+U26</f>
        <v>0</v>
      </c>
      <c r="V22" s="141">
        <f>V24+V25+V26</f>
        <v>0</v>
      </c>
    </row>
    <row r="23" spans="1:22" s="124" customFormat="1" ht="13.5" customHeight="1">
      <c r="A23" s="144" t="s">
        <v>152</v>
      </c>
      <c r="B23" s="144"/>
      <c r="C23" s="144"/>
      <c r="D23" s="144"/>
      <c r="E23" s="144"/>
      <c r="F23" s="144"/>
      <c r="G23" s="144"/>
      <c r="H23" s="100"/>
      <c r="I23" s="100"/>
      <c r="J23" s="101"/>
      <c r="K23" s="102"/>
      <c r="L23" s="103"/>
      <c r="M23" s="145"/>
      <c r="N23" s="107"/>
      <c r="O23" s="145"/>
      <c r="P23" s="145"/>
      <c r="Q23" s="145"/>
      <c r="R23" s="145"/>
      <c r="S23" s="116"/>
      <c r="T23" s="109"/>
      <c r="U23" s="109"/>
      <c r="V23" s="110"/>
    </row>
    <row r="24" spans="1:22" s="111" customFormat="1" ht="15" customHeight="1">
      <c r="A24" s="112" t="s">
        <v>153</v>
      </c>
      <c r="B24" s="112"/>
      <c r="C24" s="112"/>
      <c r="D24" s="112"/>
      <c r="E24" s="112"/>
      <c r="F24" s="112"/>
      <c r="G24" s="112"/>
      <c r="H24" s="100" t="s">
        <v>154</v>
      </c>
      <c r="I24" s="113" t="s">
        <v>155</v>
      </c>
      <c r="J24" s="101">
        <f aca="true" t="shared" si="1" ref="J24:J26">K24+M24+O24+P24+T24+U24+V24</f>
        <v>33611688</v>
      </c>
      <c r="K24" s="114">
        <v>31203540</v>
      </c>
      <c r="L24" s="118"/>
      <c r="M24" s="119"/>
      <c r="N24" s="194"/>
      <c r="O24" s="115"/>
      <c r="P24" s="115">
        <v>11280</v>
      </c>
      <c r="Q24" s="115"/>
      <c r="R24" s="115"/>
      <c r="S24" s="116"/>
      <c r="T24" s="117">
        <v>2396868</v>
      </c>
      <c r="U24" s="109"/>
      <c r="V24" s="110"/>
    </row>
    <row r="25" spans="1:22" s="111" customFormat="1" ht="15" customHeight="1">
      <c r="A25" s="112" t="s">
        <v>156</v>
      </c>
      <c r="B25" s="112"/>
      <c r="C25" s="112"/>
      <c r="D25" s="112"/>
      <c r="E25" s="112"/>
      <c r="F25" s="112"/>
      <c r="G25" s="112"/>
      <c r="H25" s="100" t="s">
        <v>157</v>
      </c>
      <c r="I25" s="113" t="s">
        <v>158</v>
      </c>
      <c r="J25" s="101">
        <f t="shared" si="1"/>
        <v>4200</v>
      </c>
      <c r="K25" s="114">
        <v>4200</v>
      </c>
      <c r="L25" s="118"/>
      <c r="M25" s="119"/>
      <c r="N25" s="194"/>
      <c r="O25" s="115"/>
      <c r="P25" s="115"/>
      <c r="Q25" s="115"/>
      <c r="R25" s="115"/>
      <c r="S25" s="116"/>
      <c r="T25" s="117"/>
      <c r="U25" s="109"/>
      <c r="V25" s="110"/>
    </row>
    <row r="26" spans="1:22" s="111" customFormat="1" ht="15" customHeight="1">
      <c r="A26" s="112" t="s">
        <v>159</v>
      </c>
      <c r="B26" s="112"/>
      <c r="C26" s="112"/>
      <c r="D26" s="112"/>
      <c r="E26" s="112"/>
      <c r="F26" s="112"/>
      <c r="G26" s="112"/>
      <c r="H26" s="100" t="s">
        <v>160</v>
      </c>
      <c r="I26" s="113" t="s">
        <v>161</v>
      </c>
      <c r="J26" s="101">
        <f t="shared" si="1"/>
        <v>10150729</v>
      </c>
      <c r="K26" s="114">
        <v>9423469</v>
      </c>
      <c r="L26" s="118"/>
      <c r="M26" s="119"/>
      <c r="N26" s="194"/>
      <c r="O26" s="115"/>
      <c r="P26" s="115">
        <v>3406</v>
      </c>
      <c r="Q26" s="115"/>
      <c r="R26" s="115"/>
      <c r="S26" s="116"/>
      <c r="T26" s="117">
        <v>723854</v>
      </c>
      <c r="U26" s="109"/>
      <c r="V26" s="110"/>
    </row>
    <row r="27" spans="1:22" s="124" customFormat="1" ht="15.75" customHeight="1">
      <c r="A27" s="147" t="s">
        <v>162</v>
      </c>
      <c r="B27" s="147"/>
      <c r="C27" s="147"/>
      <c r="D27" s="147"/>
      <c r="E27" s="147"/>
      <c r="F27" s="147"/>
      <c r="G27" s="147"/>
      <c r="H27" s="148" t="s">
        <v>163</v>
      </c>
      <c r="I27" s="149"/>
      <c r="J27" s="150">
        <f>J29+J32+J30+J31</f>
        <v>1711921</v>
      </c>
      <c r="K27" s="210">
        <f>K29+K30+K31+K32+K33</f>
        <v>1685931</v>
      </c>
      <c r="L27" s="210">
        <f>L29+L30+L31+L32+L33</f>
        <v>0</v>
      </c>
      <c r="M27" s="210">
        <f>M29+M30+M31+M32+M33</f>
        <v>0</v>
      </c>
      <c r="N27" s="211">
        <f>N29+N30+N31+N32+N33</f>
        <v>0</v>
      </c>
      <c r="O27" s="210">
        <f>O29+O30+O31+O32+O33</f>
        <v>0</v>
      </c>
      <c r="P27" s="210">
        <f>P29+P30+P31+P32+P33</f>
        <v>0</v>
      </c>
      <c r="Q27" s="210">
        <f>Q29+Q30+Q31+Q32+Q33</f>
        <v>0</v>
      </c>
      <c r="R27" s="210">
        <f>R29+R30+R31+R32+R33</f>
        <v>0</v>
      </c>
      <c r="S27" s="210">
        <f>S29+S30+S31+S32+S33</f>
        <v>0</v>
      </c>
      <c r="T27" s="210">
        <f>T29+T30+T31+T32+T33</f>
        <v>0</v>
      </c>
      <c r="U27" s="210">
        <f>U29+U30+U31+U32+U33</f>
        <v>0</v>
      </c>
      <c r="V27" s="212">
        <f>V29+V30+V31+V32+V33</f>
        <v>25990</v>
      </c>
    </row>
    <row r="28" spans="1:22" s="124" customFormat="1" ht="12" customHeight="1">
      <c r="A28" s="144" t="s">
        <v>152</v>
      </c>
      <c r="B28" s="144"/>
      <c r="C28" s="144"/>
      <c r="D28" s="144"/>
      <c r="E28" s="144"/>
      <c r="F28" s="144"/>
      <c r="G28" s="144"/>
      <c r="H28" s="100"/>
      <c r="I28" s="121"/>
      <c r="J28" s="152"/>
      <c r="K28" s="114"/>
      <c r="L28" s="118"/>
      <c r="M28" s="119"/>
      <c r="N28" s="107"/>
      <c r="O28" s="145"/>
      <c r="P28" s="145"/>
      <c r="Q28" s="145"/>
      <c r="R28" s="145"/>
      <c r="S28" s="153"/>
      <c r="T28" s="154"/>
      <c r="U28" s="154"/>
      <c r="V28" s="155"/>
    </row>
    <row r="29" spans="1:22" s="111" customFormat="1" ht="15" customHeight="1">
      <c r="A29" s="112" t="s">
        <v>164</v>
      </c>
      <c r="B29" s="112"/>
      <c r="C29" s="112"/>
      <c r="D29" s="112"/>
      <c r="E29" s="112"/>
      <c r="F29" s="112"/>
      <c r="G29" s="112"/>
      <c r="H29" s="100" t="s">
        <v>165</v>
      </c>
      <c r="I29" s="113" t="s">
        <v>166</v>
      </c>
      <c r="J29" s="101">
        <f aca="true" t="shared" si="2" ref="J29:J33">K29+M29+O29+P29+T29+U29+V29</f>
        <v>1701921</v>
      </c>
      <c r="K29" s="114">
        <f>1077231+608700</f>
        <v>1685931</v>
      </c>
      <c r="L29" s="118"/>
      <c r="M29" s="119"/>
      <c r="N29" s="194"/>
      <c r="O29" s="115"/>
      <c r="P29" s="115"/>
      <c r="Q29" s="115"/>
      <c r="R29" s="115"/>
      <c r="S29" s="116"/>
      <c r="T29" s="109"/>
      <c r="U29" s="109"/>
      <c r="V29" s="117">
        <v>15990</v>
      </c>
    </row>
    <row r="30" spans="1:22" s="111" customFormat="1" ht="15" customHeight="1">
      <c r="A30" s="112" t="s">
        <v>164</v>
      </c>
      <c r="B30" s="112"/>
      <c r="C30" s="112"/>
      <c r="D30" s="112"/>
      <c r="E30" s="112"/>
      <c r="F30" s="112"/>
      <c r="G30" s="112"/>
      <c r="H30" s="100" t="s">
        <v>167</v>
      </c>
      <c r="I30" s="113" t="s">
        <v>168</v>
      </c>
      <c r="J30" s="101">
        <f t="shared" si="2"/>
        <v>0</v>
      </c>
      <c r="K30" s="114"/>
      <c r="L30" s="118"/>
      <c r="M30" s="119"/>
      <c r="N30" s="194"/>
      <c r="O30" s="115"/>
      <c r="P30" s="115"/>
      <c r="Q30" s="115"/>
      <c r="R30" s="115"/>
      <c r="S30" s="116"/>
      <c r="T30" s="109"/>
      <c r="U30" s="109"/>
      <c r="V30" s="110"/>
    </row>
    <row r="31" spans="1:22" s="111" customFormat="1" ht="15" customHeight="1">
      <c r="A31" s="112" t="s">
        <v>164</v>
      </c>
      <c r="B31" s="112"/>
      <c r="C31" s="112"/>
      <c r="D31" s="112"/>
      <c r="E31" s="112"/>
      <c r="F31" s="112"/>
      <c r="G31" s="112"/>
      <c r="H31" s="100" t="s">
        <v>169</v>
      </c>
      <c r="I31" s="113" t="s">
        <v>170</v>
      </c>
      <c r="J31" s="101">
        <f t="shared" si="2"/>
        <v>10000</v>
      </c>
      <c r="K31" s="114"/>
      <c r="L31" s="118"/>
      <c r="M31" s="119"/>
      <c r="N31" s="194"/>
      <c r="O31" s="115"/>
      <c r="P31" s="115"/>
      <c r="Q31" s="115"/>
      <c r="R31" s="115"/>
      <c r="S31" s="116"/>
      <c r="T31" s="109"/>
      <c r="U31" s="109"/>
      <c r="V31" s="117">
        <v>10000</v>
      </c>
    </row>
    <row r="32" spans="1:22" s="111" customFormat="1" ht="15" customHeight="1">
      <c r="A32" s="112" t="s">
        <v>171</v>
      </c>
      <c r="B32" s="112"/>
      <c r="C32" s="112"/>
      <c r="D32" s="112"/>
      <c r="E32" s="112"/>
      <c r="F32" s="112"/>
      <c r="G32" s="112"/>
      <c r="H32" s="100" t="s">
        <v>172</v>
      </c>
      <c r="I32" s="113"/>
      <c r="J32" s="101">
        <f t="shared" si="2"/>
        <v>0</v>
      </c>
      <c r="K32" s="114"/>
      <c r="L32" s="118"/>
      <c r="M32" s="119"/>
      <c r="N32" s="194"/>
      <c r="O32" s="115"/>
      <c r="P32" s="115"/>
      <c r="Q32" s="115"/>
      <c r="R32" s="115"/>
      <c r="S32" s="116"/>
      <c r="T32" s="109"/>
      <c r="U32" s="109"/>
      <c r="V32" s="109"/>
    </row>
    <row r="33" spans="1:22" s="111" customFormat="1" ht="15" customHeight="1">
      <c r="A33" s="112" t="s">
        <v>173</v>
      </c>
      <c r="B33" s="112"/>
      <c r="C33" s="112"/>
      <c r="D33" s="112"/>
      <c r="E33" s="112"/>
      <c r="F33" s="112"/>
      <c r="G33" s="112"/>
      <c r="H33" s="100" t="s">
        <v>174</v>
      </c>
      <c r="I33" s="113"/>
      <c r="J33" s="101">
        <f t="shared" si="2"/>
        <v>0</v>
      </c>
      <c r="K33" s="114"/>
      <c r="L33" s="118"/>
      <c r="M33" s="119"/>
      <c r="N33" s="194"/>
      <c r="O33" s="115"/>
      <c r="P33" s="115"/>
      <c r="Q33" s="115"/>
      <c r="R33" s="115"/>
      <c r="S33" s="116"/>
      <c r="T33" s="109"/>
      <c r="U33" s="109"/>
      <c r="V33" s="109"/>
    </row>
    <row r="34" spans="1:22" s="124" customFormat="1" ht="14.25" customHeight="1">
      <c r="A34" s="147" t="s">
        <v>175</v>
      </c>
      <c r="B34" s="147"/>
      <c r="C34" s="147"/>
      <c r="D34" s="147"/>
      <c r="E34" s="147"/>
      <c r="F34" s="147"/>
      <c r="G34" s="147"/>
      <c r="H34" s="148" t="s">
        <v>176</v>
      </c>
      <c r="I34" s="148"/>
      <c r="J34" s="157">
        <f>J36+J37+J38+J39+J40+J42+J43</f>
        <v>5666747</v>
      </c>
      <c r="K34" s="157">
        <f>K36+K37+K38+K39+K40+K42+K43</f>
        <v>3173459</v>
      </c>
      <c r="L34" s="157">
        <f>L36+L37+L38+L39+L40+L42+L43</f>
        <v>0</v>
      </c>
      <c r="M34" s="157">
        <f>M36+M37+M38+M39+M40+M42+M43</f>
        <v>840000</v>
      </c>
      <c r="N34" s="157">
        <f>N36+N37+N38+N39+N40+N42+N43</f>
        <v>0</v>
      </c>
      <c r="O34" s="157">
        <f>O36+O37+O38+O39+O40+O42+O43</f>
        <v>0</v>
      </c>
      <c r="P34" s="157">
        <f>P36+P37+P38+P39+P40+P42+P43</f>
        <v>0</v>
      </c>
      <c r="Q34" s="157">
        <f>Q36+Q37+Q38+Q39+Q40+Q42+Q43</f>
        <v>0</v>
      </c>
      <c r="R34" s="157">
        <f>R36+R37+R38+R39+R40+R42+R43</f>
        <v>0</v>
      </c>
      <c r="S34" s="157">
        <f>S36+S37+S38+S39+S40+S42+S43</f>
        <v>0</v>
      </c>
      <c r="T34" s="157">
        <f>T36+T37+T38+T39+T40+T42+T43</f>
        <v>1062402</v>
      </c>
      <c r="U34" s="157">
        <f>U36+U37+U38+U39+U40+U42+U43</f>
        <v>269416</v>
      </c>
      <c r="V34" s="157">
        <f>V36+V37+V38+V39+V40+V42+V43</f>
        <v>321470</v>
      </c>
    </row>
    <row r="35" spans="1:22" s="124" customFormat="1" ht="13.5" customHeight="1">
      <c r="A35" s="144" t="s">
        <v>152</v>
      </c>
      <c r="B35" s="144"/>
      <c r="C35" s="144"/>
      <c r="D35" s="144"/>
      <c r="E35" s="144"/>
      <c r="F35" s="144"/>
      <c r="G35" s="144"/>
      <c r="H35" s="100"/>
      <c r="I35" s="100"/>
      <c r="J35" s="101"/>
      <c r="K35" s="102"/>
      <c r="L35" s="103"/>
      <c r="M35" s="145"/>
      <c r="N35" s="107"/>
      <c r="O35" s="145"/>
      <c r="P35" s="145"/>
      <c r="Q35" s="145"/>
      <c r="R35" s="145"/>
      <c r="S35" s="158"/>
      <c r="T35" s="159"/>
      <c r="U35" s="159"/>
      <c r="V35" s="159"/>
    </row>
    <row r="36" spans="1:22" s="111" customFormat="1" ht="15" customHeight="1">
      <c r="A36" s="112" t="s">
        <v>177</v>
      </c>
      <c r="B36" s="112"/>
      <c r="C36" s="112"/>
      <c r="D36" s="112"/>
      <c r="E36" s="112"/>
      <c r="F36" s="112"/>
      <c r="G36" s="112"/>
      <c r="H36" s="100" t="s">
        <v>178</v>
      </c>
      <c r="I36" s="113" t="s">
        <v>179</v>
      </c>
      <c r="J36" s="101">
        <f aca="true" t="shared" si="3" ref="J36:J42">K36+M36+O36+P36+T36+U36+V36</f>
        <v>97530</v>
      </c>
      <c r="K36" s="114">
        <f>49530+48000</f>
        <v>97530</v>
      </c>
      <c r="L36" s="118"/>
      <c r="M36" s="119"/>
      <c r="N36" s="194"/>
      <c r="O36" s="115"/>
      <c r="P36" s="115"/>
      <c r="Q36" s="115"/>
      <c r="R36" s="115"/>
      <c r="S36" s="116"/>
      <c r="T36" s="109"/>
      <c r="U36" s="109"/>
      <c r="V36" s="109"/>
    </row>
    <row r="37" spans="1:22" s="111" customFormat="1" ht="15" customHeight="1">
      <c r="A37" s="112" t="s">
        <v>180</v>
      </c>
      <c r="B37" s="112"/>
      <c r="C37" s="112"/>
      <c r="D37" s="112"/>
      <c r="E37" s="112"/>
      <c r="F37" s="112"/>
      <c r="G37" s="112"/>
      <c r="H37" s="100" t="s">
        <v>181</v>
      </c>
      <c r="I37" s="113"/>
      <c r="J37" s="101">
        <f t="shared" si="3"/>
        <v>0</v>
      </c>
      <c r="K37" s="114"/>
      <c r="L37" s="118"/>
      <c r="M37" s="119"/>
      <c r="N37" s="194"/>
      <c r="O37" s="115"/>
      <c r="P37" s="115"/>
      <c r="Q37" s="115"/>
      <c r="R37" s="115"/>
      <c r="S37" s="116"/>
      <c r="T37" s="109"/>
      <c r="U37" s="109"/>
      <c r="V37" s="109"/>
    </row>
    <row r="38" spans="1:22" s="111" customFormat="1" ht="15" customHeight="1">
      <c r="A38" s="112" t="s">
        <v>182</v>
      </c>
      <c r="B38" s="112"/>
      <c r="C38" s="112"/>
      <c r="D38" s="112"/>
      <c r="E38" s="112"/>
      <c r="F38" s="112"/>
      <c r="G38" s="112"/>
      <c r="H38" s="100" t="s">
        <v>183</v>
      </c>
      <c r="I38" s="113" t="s">
        <v>179</v>
      </c>
      <c r="J38" s="101">
        <f t="shared" si="3"/>
        <v>2262101</v>
      </c>
      <c r="K38" s="114">
        <f>1957397</f>
        <v>1957397</v>
      </c>
      <c r="L38" s="118"/>
      <c r="M38" s="119"/>
      <c r="N38" s="194"/>
      <c r="O38" s="115"/>
      <c r="P38" s="115"/>
      <c r="Q38" s="115"/>
      <c r="R38" s="115"/>
      <c r="S38" s="116"/>
      <c r="T38" s="117">
        <f>35602-314</f>
        <v>35288</v>
      </c>
      <c r="U38" s="117">
        <v>269416</v>
      </c>
      <c r="V38" s="117"/>
    </row>
    <row r="39" spans="1:22" s="111" customFormat="1" ht="15" customHeight="1">
      <c r="A39" s="112" t="s">
        <v>184</v>
      </c>
      <c r="B39" s="112"/>
      <c r="C39" s="112"/>
      <c r="D39" s="112"/>
      <c r="E39" s="112"/>
      <c r="F39" s="112"/>
      <c r="G39" s="112"/>
      <c r="H39" s="100" t="s">
        <v>185</v>
      </c>
      <c r="I39" s="113"/>
      <c r="J39" s="101">
        <f t="shared" si="3"/>
        <v>0</v>
      </c>
      <c r="K39" s="114"/>
      <c r="L39" s="118"/>
      <c r="M39" s="119"/>
      <c r="N39" s="194"/>
      <c r="O39" s="115"/>
      <c r="P39" s="115"/>
      <c r="Q39" s="115"/>
      <c r="R39" s="115"/>
      <c r="S39" s="116"/>
      <c r="T39" s="117"/>
      <c r="U39" s="117"/>
      <c r="V39" s="117"/>
    </row>
    <row r="40" spans="1:22" s="111" customFormat="1" ht="15" customHeight="1">
      <c r="A40" s="112" t="s">
        <v>186</v>
      </c>
      <c r="B40" s="112"/>
      <c r="C40" s="112"/>
      <c r="D40" s="112"/>
      <c r="E40" s="112"/>
      <c r="F40" s="112"/>
      <c r="G40" s="112"/>
      <c r="H40" s="100" t="s">
        <v>187</v>
      </c>
      <c r="I40" s="113" t="s">
        <v>179</v>
      </c>
      <c r="J40" s="101">
        <f t="shared" si="3"/>
        <v>386212</v>
      </c>
      <c r="K40" s="114">
        <f>96212</f>
        <v>96212</v>
      </c>
      <c r="L40" s="118"/>
      <c r="M40" s="119"/>
      <c r="N40" s="194"/>
      <c r="O40" s="115"/>
      <c r="P40" s="115"/>
      <c r="Q40" s="115"/>
      <c r="R40" s="115"/>
      <c r="S40" s="116"/>
      <c r="T40" s="117">
        <f>590000-400000</f>
        <v>190000</v>
      </c>
      <c r="U40" s="117"/>
      <c r="V40" s="117">
        <v>100000</v>
      </c>
    </row>
    <row r="41" spans="1:22" s="111" customFormat="1" ht="15" customHeight="1">
      <c r="A41" s="99" t="s">
        <v>188</v>
      </c>
      <c r="B41" s="99"/>
      <c r="C41" s="99"/>
      <c r="D41" s="99"/>
      <c r="E41" s="99"/>
      <c r="F41" s="99"/>
      <c r="G41" s="99"/>
      <c r="H41" s="100"/>
      <c r="I41" s="113"/>
      <c r="J41" s="101">
        <f t="shared" si="3"/>
        <v>0</v>
      </c>
      <c r="K41" s="114"/>
      <c r="L41" s="118"/>
      <c r="M41" s="119"/>
      <c r="N41" s="194"/>
      <c r="O41" s="115"/>
      <c r="P41" s="115"/>
      <c r="Q41" s="115"/>
      <c r="R41" s="115"/>
      <c r="S41" s="116"/>
      <c r="T41" s="117"/>
      <c r="U41" s="117"/>
      <c r="V41" s="117"/>
    </row>
    <row r="42" spans="1:22" s="111" customFormat="1" ht="15" customHeight="1">
      <c r="A42" s="112" t="s">
        <v>189</v>
      </c>
      <c r="B42" s="112"/>
      <c r="C42" s="112"/>
      <c r="D42" s="112"/>
      <c r="E42" s="112"/>
      <c r="F42" s="112"/>
      <c r="G42" s="112"/>
      <c r="H42" s="100" t="s">
        <v>190</v>
      </c>
      <c r="I42" s="113" t="s">
        <v>179</v>
      </c>
      <c r="J42" s="101">
        <f t="shared" si="3"/>
        <v>426046</v>
      </c>
      <c r="K42" s="114">
        <f>126745+183975-23584</f>
        <v>287136</v>
      </c>
      <c r="L42" s="118"/>
      <c r="M42" s="119"/>
      <c r="N42" s="194"/>
      <c r="O42" s="115"/>
      <c r="P42" s="115"/>
      <c r="Q42" s="115"/>
      <c r="R42" s="115"/>
      <c r="S42" s="116"/>
      <c r="T42" s="117">
        <v>38910</v>
      </c>
      <c r="U42" s="117"/>
      <c r="V42" s="117">
        <v>100000</v>
      </c>
    </row>
    <row r="43" spans="1:22" s="124" customFormat="1" ht="21" customHeight="1">
      <c r="A43" s="162" t="s">
        <v>191</v>
      </c>
      <c r="B43" s="162"/>
      <c r="C43" s="162"/>
      <c r="D43" s="162"/>
      <c r="E43" s="162"/>
      <c r="F43" s="162"/>
      <c r="G43" s="162"/>
      <c r="H43" s="95" t="s">
        <v>192</v>
      </c>
      <c r="I43" s="95"/>
      <c r="J43" s="133">
        <f>J45+J46+J47+J49</f>
        <v>2494858</v>
      </c>
      <c r="K43" s="163">
        <f>K45+K47+K49</f>
        <v>735184</v>
      </c>
      <c r="L43" s="164">
        <f>L45+L47+L49</f>
        <v>0</v>
      </c>
      <c r="M43" s="164">
        <f>M45+M47+M49</f>
        <v>840000</v>
      </c>
      <c r="N43" s="213">
        <f>N45+N47+N49</f>
        <v>0</v>
      </c>
      <c r="O43" s="164">
        <f>O45+O47+O49</f>
        <v>0</v>
      </c>
      <c r="P43" s="164">
        <f>P45+P47+P49</f>
        <v>0</v>
      </c>
      <c r="Q43" s="164">
        <f>Q45+Q47+Q49</f>
        <v>0</v>
      </c>
      <c r="R43" s="164">
        <f>R45+R47+R49</f>
        <v>0</v>
      </c>
      <c r="S43" s="164">
        <f>S45+S47+S49</f>
        <v>0</v>
      </c>
      <c r="T43" s="164">
        <f>T45+T47+T49</f>
        <v>798204</v>
      </c>
      <c r="U43" s="164">
        <f>U45+U47+U49</f>
        <v>0</v>
      </c>
      <c r="V43" s="164">
        <f>V45+V47+V49</f>
        <v>121470</v>
      </c>
    </row>
    <row r="44" spans="1:22" s="124" customFormat="1" ht="17.25" customHeight="1">
      <c r="A44" s="144" t="s">
        <v>152</v>
      </c>
      <c r="B44" s="144"/>
      <c r="C44" s="144"/>
      <c r="D44" s="144"/>
      <c r="E44" s="144"/>
      <c r="F44" s="144"/>
      <c r="G44" s="144"/>
      <c r="H44" s="100"/>
      <c r="I44" s="100"/>
      <c r="J44" s="101"/>
      <c r="K44" s="102"/>
      <c r="L44" s="103"/>
      <c r="M44" s="106"/>
      <c r="N44" s="105"/>
      <c r="O44" s="106"/>
      <c r="P44" s="106"/>
      <c r="Q44" s="145"/>
      <c r="R44" s="145"/>
      <c r="S44" s="116"/>
      <c r="T44" s="109"/>
      <c r="U44" s="109"/>
      <c r="V44" s="109"/>
    </row>
    <row r="45" spans="1:22" s="111" customFormat="1" ht="15" customHeight="1">
      <c r="A45" s="112" t="s">
        <v>193</v>
      </c>
      <c r="B45" s="112"/>
      <c r="C45" s="112"/>
      <c r="D45" s="112"/>
      <c r="E45" s="112"/>
      <c r="F45" s="112"/>
      <c r="G45" s="112"/>
      <c r="H45" s="100" t="s">
        <v>194</v>
      </c>
      <c r="I45" s="113" t="s">
        <v>179</v>
      </c>
      <c r="J45" s="101">
        <f aca="true" t="shared" si="4" ref="J45:J49">K45+M45+O45+P45+T45+U45+V45</f>
        <v>1441600</v>
      </c>
      <c r="K45" s="114">
        <v>711600</v>
      </c>
      <c r="L45" s="118"/>
      <c r="M45" s="119"/>
      <c r="N45" s="194"/>
      <c r="O45" s="115"/>
      <c r="P45" s="115"/>
      <c r="Q45" s="115"/>
      <c r="R45" s="115"/>
      <c r="S45" s="116"/>
      <c r="T45" s="117">
        <f>330000+300000</f>
        <v>630000</v>
      </c>
      <c r="U45" s="117"/>
      <c r="V45" s="117">
        <v>100000</v>
      </c>
    </row>
    <row r="46" spans="1:22" s="111" customFormat="1" ht="15" customHeight="1">
      <c r="A46" s="112" t="s">
        <v>195</v>
      </c>
      <c r="B46" s="112"/>
      <c r="C46" s="112"/>
      <c r="D46" s="112"/>
      <c r="E46" s="112"/>
      <c r="F46" s="112"/>
      <c r="G46" s="112"/>
      <c r="H46" s="100" t="s">
        <v>196</v>
      </c>
      <c r="I46" s="113"/>
      <c r="J46" s="101">
        <f t="shared" si="4"/>
        <v>0</v>
      </c>
      <c r="K46" s="114"/>
      <c r="L46" s="118"/>
      <c r="M46" s="119"/>
      <c r="N46" s="194"/>
      <c r="O46" s="115"/>
      <c r="P46" s="115"/>
      <c r="Q46" s="115"/>
      <c r="R46" s="115"/>
      <c r="S46" s="116"/>
      <c r="T46" s="117"/>
      <c r="U46" s="117"/>
      <c r="V46" s="117"/>
    </row>
    <row r="47" spans="1:22" s="111" customFormat="1" ht="15" customHeight="1">
      <c r="A47" s="112" t="s">
        <v>197</v>
      </c>
      <c r="B47" s="112"/>
      <c r="C47" s="112"/>
      <c r="D47" s="112"/>
      <c r="E47" s="112"/>
      <c r="F47" s="112"/>
      <c r="G47" s="112"/>
      <c r="H47" s="100" t="s">
        <v>198</v>
      </c>
      <c r="I47" s="113" t="s">
        <v>179</v>
      </c>
      <c r="J47" s="101">
        <f t="shared" si="4"/>
        <v>1053258</v>
      </c>
      <c r="K47" s="114">
        <v>23584</v>
      </c>
      <c r="L47" s="118"/>
      <c r="M47" s="118">
        <v>840000</v>
      </c>
      <c r="N47" s="194"/>
      <c r="O47" s="115"/>
      <c r="P47" s="115"/>
      <c r="Q47" s="115"/>
      <c r="R47" s="115"/>
      <c r="S47" s="116"/>
      <c r="T47" s="117">
        <f>67890+314+100000</f>
        <v>168204</v>
      </c>
      <c r="U47" s="117"/>
      <c r="V47" s="117">
        <f>21784-314</f>
        <v>21470</v>
      </c>
    </row>
    <row r="48" spans="1:22" s="111" customFormat="1" ht="15" customHeight="1">
      <c r="A48" s="99" t="s">
        <v>199</v>
      </c>
      <c r="B48" s="99"/>
      <c r="C48" s="99"/>
      <c r="D48" s="99"/>
      <c r="E48" s="99"/>
      <c r="F48" s="99"/>
      <c r="G48" s="99"/>
      <c r="H48" s="100"/>
      <c r="I48" s="113"/>
      <c r="J48" s="101">
        <f t="shared" si="4"/>
        <v>840000</v>
      </c>
      <c r="K48" s="114"/>
      <c r="L48" s="118"/>
      <c r="M48" s="118">
        <f>M47</f>
        <v>840000</v>
      </c>
      <c r="N48" s="194"/>
      <c r="O48" s="115"/>
      <c r="P48" s="115"/>
      <c r="Q48" s="115"/>
      <c r="R48" s="115"/>
      <c r="S48" s="116"/>
      <c r="T48" s="109"/>
      <c r="U48" s="109"/>
      <c r="V48" s="110"/>
    </row>
    <row r="49" spans="1:22" s="111" customFormat="1" ht="15" customHeight="1">
      <c r="A49" s="112" t="s">
        <v>200</v>
      </c>
      <c r="B49" s="112"/>
      <c r="C49" s="112"/>
      <c r="D49" s="112"/>
      <c r="E49" s="112"/>
      <c r="F49" s="112"/>
      <c r="G49" s="112"/>
      <c r="H49" s="100" t="s">
        <v>201</v>
      </c>
      <c r="I49" s="113" t="s">
        <v>179</v>
      </c>
      <c r="J49" s="101">
        <f t="shared" si="4"/>
        <v>0</v>
      </c>
      <c r="K49" s="114"/>
      <c r="L49" s="118"/>
      <c r="M49" s="119"/>
      <c r="N49" s="194"/>
      <c r="O49" s="115"/>
      <c r="P49" s="115"/>
      <c r="Q49" s="115"/>
      <c r="R49" s="115"/>
      <c r="S49" s="116"/>
      <c r="T49" s="109"/>
      <c r="U49" s="109"/>
      <c r="V49" s="110"/>
    </row>
    <row r="50" spans="1:22" s="124" customFormat="1" ht="20.25" customHeight="1">
      <c r="A50" s="162" t="s">
        <v>202</v>
      </c>
      <c r="B50" s="162"/>
      <c r="C50" s="162"/>
      <c r="D50" s="162"/>
      <c r="E50" s="162"/>
      <c r="F50" s="162"/>
      <c r="G50" s="162"/>
      <c r="H50" s="95" t="s">
        <v>203</v>
      </c>
      <c r="I50" s="95"/>
      <c r="J50" s="133">
        <f>J52+J53</f>
        <v>0</v>
      </c>
      <c r="K50" s="163">
        <f>K52+K53</f>
        <v>0</v>
      </c>
      <c r="L50" s="164">
        <f>L52+L53</f>
        <v>0</v>
      </c>
      <c r="M50" s="164">
        <f>M52+M53</f>
        <v>0</v>
      </c>
      <c r="N50" s="213">
        <f>N52+N53</f>
        <v>0</v>
      </c>
      <c r="O50" s="164">
        <f>O52+O53</f>
        <v>0</v>
      </c>
      <c r="P50" s="164">
        <f>P52+P53</f>
        <v>0</v>
      </c>
      <c r="Q50" s="164">
        <f>Q52+Q53</f>
        <v>0</v>
      </c>
      <c r="R50" s="164">
        <f>R52+R53</f>
        <v>0</v>
      </c>
      <c r="S50" s="164">
        <f>S52+S53</f>
        <v>0</v>
      </c>
      <c r="T50" s="135">
        <f>T52+T53</f>
        <v>0</v>
      </c>
      <c r="U50" s="135">
        <f>U52+U53</f>
        <v>0</v>
      </c>
      <c r="V50" s="165">
        <f>V52+V53</f>
        <v>0</v>
      </c>
    </row>
    <row r="51" spans="1:22" s="111" customFormat="1" ht="15" customHeight="1">
      <c r="A51" s="99" t="s">
        <v>152</v>
      </c>
      <c r="B51" s="99"/>
      <c r="C51" s="99"/>
      <c r="D51" s="99"/>
      <c r="E51" s="99"/>
      <c r="F51" s="99"/>
      <c r="G51" s="99"/>
      <c r="H51" s="100"/>
      <c r="I51" s="113"/>
      <c r="J51" s="101"/>
      <c r="K51" s="114"/>
      <c r="L51" s="118"/>
      <c r="M51" s="119"/>
      <c r="N51" s="194"/>
      <c r="O51" s="115"/>
      <c r="P51" s="115"/>
      <c r="Q51" s="115"/>
      <c r="R51" s="115"/>
      <c r="S51" s="116"/>
      <c r="T51" s="109"/>
      <c r="U51" s="109"/>
      <c r="V51" s="110"/>
    </row>
    <row r="52" spans="1:22" s="111" customFormat="1" ht="15" customHeight="1">
      <c r="A52" s="112" t="s">
        <v>204</v>
      </c>
      <c r="B52" s="112"/>
      <c r="C52" s="112"/>
      <c r="D52" s="112"/>
      <c r="E52" s="112"/>
      <c r="F52" s="112"/>
      <c r="G52" s="112"/>
      <c r="H52" s="100" t="s">
        <v>205</v>
      </c>
      <c r="I52" s="113"/>
      <c r="J52" s="101">
        <f aca="true" t="shared" si="5" ref="J52:J53">K52+M52+O52+P52+T52+U52+V52</f>
        <v>0</v>
      </c>
      <c r="K52" s="114"/>
      <c r="L52" s="118"/>
      <c r="M52" s="119"/>
      <c r="N52" s="194"/>
      <c r="O52" s="115"/>
      <c r="P52" s="115"/>
      <c r="Q52" s="115"/>
      <c r="R52" s="115"/>
      <c r="S52" s="116"/>
      <c r="T52" s="109"/>
      <c r="U52" s="109"/>
      <c r="V52" s="110"/>
    </row>
    <row r="53" spans="1:22" s="111" customFormat="1" ht="15" customHeight="1">
      <c r="A53" s="112" t="s">
        <v>206</v>
      </c>
      <c r="B53" s="112"/>
      <c r="C53" s="112"/>
      <c r="D53" s="112"/>
      <c r="E53" s="112"/>
      <c r="F53" s="112"/>
      <c r="G53" s="112"/>
      <c r="H53" s="100" t="s">
        <v>207</v>
      </c>
      <c r="I53" s="113"/>
      <c r="J53" s="101">
        <f t="shared" si="5"/>
        <v>0</v>
      </c>
      <c r="K53" s="114"/>
      <c r="L53" s="118"/>
      <c r="M53" s="119"/>
      <c r="N53" s="194"/>
      <c r="O53" s="115"/>
      <c r="P53" s="115"/>
      <c r="Q53" s="115"/>
      <c r="R53" s="115"/>
      <c r="S53" s="116"/>
      <c r="T53" s="109"/>
      <c r="U53" s="109"/>
      <c r="V53" s="110"/>
    </row>
    <row r="54" spans="1:22" s="124" customFormat="1" ht="18.75" customHeight="1">
      <c r="A54" s="166" t="s">
        <v>208</v>
      </c>
      <c r="B54" s="166"/>
      <c r="C54" s="166"/>
      <c r="D54" s="166"/>
      <c r="E54" s="166"/>
      <c r="F54" s="166"/>
      <c r="G54" s="166"/>
      <c r="H54" s="95" t="s">
        <v>209</v>
      </c>
      <c r="I54" s="95"/>
      <c r="J54" s="135">
        <f>J56+J57</f>
        <v>0</v>
      </c>
      <c r="K54" s="164">
        <f>K56+K57</f>
        <v>0</v>
      </c>
      <c r="L54" s="164">
        <f>L56+L57</f>
        <v>0</v>
      </c>
      <c r="M54" s="164">
        <f>M56+M57</f>
        <v>0</v>
      </c>
      <c r="N54" s="213">
        <f>N56+N57</f>
        <v>0</v>
      </c>
      <c r="O54" s="164">
        <f>O56+O57</f>
        <v>0</v>
      </c>
      <c r="P54" s="164">
        <f>P56+P57</f>
        <v>0</v>
      </c>
      <c r="Q54" s="164">
        <f>Q56+Q57</f>
        <v>0</v>
      </c>
      <c r="R54" s="164">
        <f>R56+R57</f>
        <v>0</v>
      </c>
      <c r="S54" s="164">
        <f>S56+S57</f>
        <v>0</v>
      </c>
      <c r="T54" s="135">
        <f>T56+T57</f>
        <v>0</v>
      </c>
      <c r="U54" s="135">
        <f>U56+U57</f>
        <v>0</v>
      </c>
      <c r="V54" s="165">
        <f>V56+V57</f>
        <v>0</v>
      </c>
    </row>
    <row r="55" spans="1:22" s="124" customFormat="1" ht="15" customHeight="1">
      <c r="A55" s="167" t="s">
        <v>152</v>
      </c>
      <c r="B55" s="167"/>
      <c r="C55" s="167"/>
      <c r="D55" s="167"/>
      <c r="E55" s="167"/>
      <c r="F55" s="167"/>
      <c r="G55" s="167"/>
      <c r="H55" s="168"/>
      <c r="I55" s="168"/>
      <c r="J55" s="169"/>
      <c r="K55" s="170"/>
      <c r="L55" s="171"/>
      <c r="M55" s="172"/>
      <c r="N55" s="214"/>
      <c r="O55" s="171"/>
      <c r="P55" s="171"/>
      <c r="Q55" s="171"/>
      <c r="R55" s="171"/>
      <c r="S55" s="173"/>
      <c r="T55" s="173"/>
      <c r="U55" s="173"/>
      <c r="V55" s="174"/>
    </row>
    <row r="56" spans="1:22" s="111" customFormat="1" ht="15" customHeight="1">
      <c r="A56" s="112" t="s">
        <v>210</v>
      </c>
      <c r="B56" s="112"/>
      <c r="C56" s="112"/>
      <c r="D56" s="112"/>
      <c r="E56" s="112"/>
      <c r="F56" s="112"/>
      <c r="G56" s="112"/>
      <c r="H56" s="100" t="s">
        <v>211</v>
      </c>
      <c r="I56" s="113"/>
      <c r="J56" s="101">
        <f aca="true" t="shared" si="6" ref="J56:J57">K56+M56+O56+P56+T56+U56+V56</f>
        <v>0</v>
      </c>
      <c r="K56" s="114"/>
      <c r="L56" s="118"/>
      <c r="M56" s="119"/>
      <c r="N56" s="194"/>
      <c r="O56" s="115"/>
      <c r="P56" s="115"/>
      <c r="Q56" s="115"/>
      <c r="R56" s="115"/>
      <c r="S56" s="116"/>
      <c r="T56" s="109"/>
      <c r="U56" s="109"/>
      <c r="V56" s="110"/>
    </row>
    <row r="57" spans="1:22" s="111" customFormat="1" ht="15" customHeight="1">
      <c r="A57" s="112" t="s">
        <v>212</v>
      </c>
      <c r="B57" s="112"/>
      <c r="C57" s="112"/>
      <c r="D57" s="112"/>
      <c r="E57" s="112"/>
      <c r="F57" s="112"/>
      <c r="G57" s="112"/>
      <c r="H57" s="100" t="s">
        <v>213</v>
      </c>
      <c r="I57" s="113"/>
      <c r="J57" s="101">
        <f t="shared" si="6"/>
        <v>0</v>
      </c>
      <c r="K57" s="114"/>
      <c r="L57" s="118"/>
      <c r="M57" s="119"/>
      <c r="N57" s="194"/>
      <c r="O57" s="115"/>
      <c r="P57" s="115"/>
      <c r="Q57" s="115"/>
      <c r="R57" s="115"/>
      <c r="S57" s="116"/>
      <c r="T57" s="109"/>
      <c r="U57" s="109"/>
      <c r="V57" s="110"/>
    </row>
    <row r="58" spans="1:22" s="111" customFormat="1" ht="15" customHeight="1">
      <c r="A58" s="99" t="s">
        <v>214</v>
      </c>
      <c r="B58" s="99"/>
      <c r="C58" s="99"/>
      <c r="D58" s="99"/>
      <c r="E58" s="99"/>
      <c r="F58" s="99"/>
      <c r="G58" s="99"/>
      <c r="H58" s="100" t="s">
        <v>215</v>
      </c>
      <c r="I58" s="113"/>
      <c r="J58" s="101" t="s">
        <v>132</v>
      </c>
      <c r="K58" s="114"/>
      <c r="L58" s="118"/>
      <c r="M58" s="119"/>
      <c r="N58" s="194"/>
      <c r="O58" s="115"/>
      <c r="P58" s="115"/>
      <c r="Q58" s="115"/>
      <c r="R58" s="115"/>
      <c r="S58" s="116"/>
      <c r="T58" s="109"/>
      <c r="U58" s="109"/>
      <c r="V58" s="110"/>
    </row>
    <row r="59" spans="1:22" s="111" customFormat="1" ht="15" customHeight="1">
      <c r="A59" s="99" t="s">
        <v>216</v>
      </c>
      <c r="B59" s="99"/>
      <c r="C59" s="99"/>
      <c r="D59" s="99"/>
      <c r="E59" s="99"/>
      <c r="F59" s="99"/>
      <c r="G59" s="99"/>
      <c r="H59" s="100" t="s">
        <v>217</v>
      </c>
      <c r="I59" s="113"/>
      <c r="J59" s="101" t="s">
        <v>132</v>
      </c>
      <c r="K59" s="114">
        <f>K58+K11-K20</f>
        <v>0</v>
      </c>
      <c r="L59" s="114">
        <f>L58+L11-L20</f>
        <v>0</v>
      </c>
      <c r="M59" s="114">
        <f>M58+M11-M20</f>
        <v>0</v>
      </c>
      <c r="N59" s="218" t="e">
        <f>N58+N11-N20</f>
        <v>#VALUE!</v>
      </c>
      <c r="O59" s="114">
        <f>O58+O11-O20</f>
        <v>0</v>
      </c>
      <c r="P59" s="114">
        <f>P58+P11-P20</f>
        <v>0</v>
      </c>
      <c r="Q59" s="114">
        <f>Q58+Q11-Q20</f>
        <v>0</v>
      </c>
      <c r="R59" s="114">
        <f>R58+R11-R20</f>
        <v>0</v>
      </c>
      <c r="S59" s="114">
        <f>S58+S11-S20</f>
        <v>0</v>
      </c>
      <c r="T59" s="114">
        <f>T58+T11-T20</f>
        <v>0</v>
      </c>
      <c r="U59" s="114">
        <f>U58+U11-U20</f>
        <v>0</v>
      </c>
      <c r="V59" s="110">
        <f>V58+V11-V20</f>
        <v>0</v>
      </c>
    </row>
    <row r="60" spans="1:22" s="98" customFormat="1" ht="12.75">
      <c r="A60" s="177"/>
      <c r="B60" s="177"/>
      <c r="C60" s="177"/>
      <c r="D60" s="177"/>
      <c r="E60" s="177"/>
      <c r="F60" s="177"/>
      <c r="G60" s="177"/>
      <c r="H60" s="177"/>
      <c r="I60" s="178"/>
      <c r="J60" s="179"/>
      <c r="K60" s="215"/>
      <c r="L60" s="215"/>
      <c r="M60" s="215"/>
      <c r="N60" s="216"/>
      <c r="O60" s="215"/>
      <c r="P60" s="215"/>
      <c r="Q60" s="215"/>
      <c r="R60" s="215"/>
      <c r="S60" s="183"/>
      <c r="T60" s="183"/>
      <c r="U60" s="183"/>
      <c r="V60" s="184"/>
    </row>
    <row r="61" spans="1:22" s="124" customFormat="1" ht="10.5" customHeight="1">
      <c r="A61" s="185" t="s">
        <v>218</v>
      </c>
      <c r="B61" s="185"/>
      <c r="C61" s="185"/>
      <c r="D61" s="185"/>
      <c r="E61" s="185"/>
      <c r="F61" s="185"/>
      <c r="G61" s="185"/>
      <c r="H61" s="185"/>
      <c r="I61" s="186"/>
      <c r="J61" s="187"/>
      <c r="K61" s="76"/>
      <c r="L61" s="76"/>
      <c r="M61" s="188"/>
      <c r="N61" s="217"/>
      <c r="O61" s="188"/>
      <c r="P61" s="188"/>
      <c r="Q61" s="188"/>
      <c r="R61" s="188"/>
      <c r="S61" s="188"/>
      <c r="T61" s="188"/>
      <c r="U61" s="188"/>
      <c r="V61" s="189"/>
    </row>
    <row r="62" spans="1:22" s="111" customFormat="1" ht="15" customHeight="1">
      <c r="A62" s="112" t="s">
        <v>219</v>
      </c>
      <c r="B62" s="112"/>
      <c r="C62" s="112"/>
      <c r="D62" s="112"/>
      <c r="E62" s="112"/>
      <c r="F62" s="112"/>
      <c r="G62" s="112"/>
      <c r="H62" s="100"/>
      <c r="I62" s="113"/>
      <c r="J62" s="101"/>
      <c r="K62" s="114"/>
      <c r="L62" s="118"/>
      <c r="M62" s="119"/>
      <c r="N62" s="194"/>
      <c r="O62" s="115"/>
      <c r="P62" s="115"/>
      <c r="Q62" s="115"/>
      <c r="R62" s="115"/>
      <c r="S62" s="116"/>
      <c r="T62" s="109"/>
      <c r="U62" s="109"/>
      <c r="V62" s="110"/>
    </row>
    <row r="63" spans="1:21" s="124" customFormat="1" ht="12.75">
      <c r="A63" s="74"/>
      <c r="B63" s="74"/>
      <c r="C63" s="74"/>
      <c r="D63" s="74"/>
      <c r="E63" s="74"/>
      <c r="F63" s="74"/>
      <c r="G63" s="74"/>
      <c r="H63" s="74"/>
      <c r="I63" s="74"/>
      <c r="J63" s="79"/>
      <c r="K63" s="79"/>
      <c r="L63" s="79"/>
      <c r="M63" s="201"/>
      <c r="N63" s="202"/>
      <c r="O63" s="201"/>
      <c r="P63" s="201"/>
      <c r="Q63" s="201"/>
      <c r="R63" s="201"/>
      <c r="S63" s="201"/>
      <c r="T63" s="201"/>
      <c r="U63" s="201"/>
    </row>
    <row r="64" spans="1:22" s="124" customFormat="1" ht="12" customHeight="1">
      <c r="A64" s="74"/>
      <c r="B64" s="74"/>
      <c r="C64" s="74"/>
      <c r="D64" s="74"/>
      <c r="E64" s="74"/>
      <c r="F64" s="74"/>
      <c r="G64" s="74"/>
      <c r="H64" s="74"/>
      <c r="I64" s="74"/>
      <c r="J64" s="79"/>
      <c r="K64" s="79"/>
      <c r="L64" s="79"/>
      <c r="M64" s="201"/>
      <c r="N64" s="202"/>
      <c r="O64" s="201"/>
      <c r="P64" s="201"/>
      <c r="Q64" s="201"/>
      <c r="R64" s="201"/>
      <c r="S64" s="201"/>
      <c r="T64" s="203"/>
      <c r="U64" s="203"/>
      <c r="V64" s="204"/>
    </row>
    <row r="65" spans="1:21" s="124" customFormat="1" ht="21.75" customHeight="1">
      <c r="A65" s="74"/>
      <c r="B65" s="205" t="s">
        <v>220</v>
      </c>
      <c r="C65" s="205"/>
      <c r="D65" s="205"/>
      <c r="E65" s="205"/>
      <c r="F65" s="205"/>
      <c r="G65" s="205"/>
      <c r="H65" s="205"/>
      <c r="I65" s="205"/>
      <c r="J65" s="205"/>
      <c r="K65" s="206"/>
      <c r="L65" s="79"/>
      <c r="M65" s="188" t="s">
        <v>221</v>
      </c>
      <c r="N65" s="202"/>
      <c r="O65" s="201"/>
      <c r="Q65" s="201"/>
      <c r="R65" s="201"/>
      <c r="S65" s="201"/>
      <c r="T65" s="201"/>
      <c r="U65" s="201"/>
    </row>
    <row r="66" spans="2:10" ht="12.75">
      <c r="B66" s="207"/>
      <c r="C66" s="207"/>
      <c r="D66" s="207"/>
      <c r="E66" s="207"/>
      <c r="F66" s="207"/>
      <c r="G66" s="207"/>
      <c r="H66" s="207"/>
      <c r="I66" s="205"/>
      <c r="J66" s="208"/>
    </row>
    <row r="67" spans="2:10" ht="12.75">
      <c r="B67" s="207"/>
      <c r="C67" s="207"/>
      <c r="D67" s="207"/>
      <c r="E67" s="207"/>
      <c r="F67" s="207"/>
      <c r="G67" s="207"/>
      <c r="H67" s="207"/>
      <c r="I67" s="205"/>
      <c r="J67" s="208"/>
    </row>
    <row r="68" spans="2:13" ht="12.75" customHeight="1">
      <c r="B68" s="205" t="s">
        <v>222</v>
      </c>
      <c r="C68" s="205"/>
      <c r="D68" s="205"/>
      <c r="E68" s="205"/>
      <c r="F68" s="205"/>
      <c r="G68" s="205"/>
      <c r="H68" s="205"/>
      <c r="I68" s="205"/>
      <c r="J68" s="205"/>
      <c r="K68" s="187"/>
      <c r="M68" s="76" t="s">
        <v>223</v>
      </c>
    </row>
  </sheetData>
  <sheetProtection selectLockedCells="1" selectUnlockedCells="1"/>
  <mergeCells count="77">
    <mergeCell ref="A1:V1"/>
    <mergeCell ref="S2:V2"/>
    <mergeCell ref="A3:G9"/>
    <mergeCell ref="H3:H9"/>
    <mergeCell ref="I3:I9"/>
    <mergeCell ref="J3:J9"/>
    <mergeCell ref="K3:V3"/>
    <mergeCell ref="K4:V4"/>
    <mergeCell ref="K5:K9"/>
    <mergeCell ref="L5:L9"/>
    <mergeCell ref="M5:P5"/>
    <mergeCell ref="Q5:Q9"/>
    <mergeCell ref="R5:R9"/>
    <mergeCell ref="S5:V5"/>
    <mergeCell ref="M6:O6"/>
    <mergeCell ref="S6:S9"/>
    <mergeCell ref="T6:T9"/>
    <mergeCell ref="U6:U9"/>
    <mergeCell ref="V6:V9"/>
    <mergeCell ref="M7:M9"/>
    <mergeCell ref="N7:N9"/>
    <mergeCell ref="O7:O9"/>
    <mergeCell ref="P7:P9"/>
    <mergeCell ref="A10:G10"/>
    <mergeCell ref="A11:G11"/>
    <mergeCell ref="A12:G12"/>
    <mergeCell ref="A13:G13"/>
    <mergeCell ref="A14:G14"/>
    <mergeCell ref="A15:G15"/>
    <mergeCell ref="A16:G16"/>
    <mergeCell ref="A17:G17"/>
    <mergeCell ref="A18:G18"/>
    <mergeCell ref="A19:G19"/>
    <mergeCell ref="A20:G20"/>
    <mergeCell ref="A21:G21"/>
    <mergeCell ref="A22:G22"/>
    <mergeCell ref="A23:G23"/>
    <mergeCell ref="A24:G24"/>
    <mergeCell ref="A25:G25"/>
    <mergeCell ref="A26:G26"/>
    <mergeCell ref="A27:G27"/>
    <mergeCell ref="A28:G28"/>
    <mergeCell ref="A29:G29"/>
    <mergeCell ref="A30:G30"/>
    <mergeCell ref="A31:G31"/>
    <mergeCell ref="A32:G32"/>
    <mergeCell ref="A33:G33"/>
    <mergeCell ref="A34:G34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46:G46"/>
    <mergeCell ref="A47:G47"/>
    <mergeCell ref="A48:G48"/>
    <mergeCell ref="A49:G49"/>
    <mergeCell ref="A50:G50"/>
    <mergeCell ref="A51:G51"/>
    <mergeCell ref="A52:G52"/>
    <mergeCell ref="A53:G53"/>
    <mergeCell ref="A54:G54"/>
    <mergeCell ref="A55:G55"/>
    <mergeCell ref="A56:G56"/>
    <mergeCell ref="A57:G57"/>
    <mergeCell ref="A58:G58"/>
    <mergeCell ref="A59:G59"/>
    <mergeCell ref="A61:H61"/>
    <mergeCell ref="A62:G62"/>
    <mergeCell ref="B65:J65"/>
    <mergeCell ref="B68:J68"/>
  </mergeCells>
  <printOptions/>
  <pageMargins left="0.49027777777777776" right="0.24027777777777778" top="0.24027777777777778" bottom="0.2" header="0.5118055555555555" footer="0.5118055555555555"/>
  <pageSetup fitToHeight="2" fitToWidth="1"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0"/>
  <sheetViews>
    <sheetView zoomScale="75" zoomScaleNormal="75" workbookViewId="0" topLeftCell="A1">
      <selection activeCell="O17" sqref="O17"/>
    </sheetView>
  </sheetViews>
  <sheetFormatPr defaultColWidth="9.00390625" defaultRowHeight="12.75"/>
  <cols>
    <col min="1" max="1" width="45.875" style="219" customWidth="1"/>
    <col min="2" max="2" width="6.375" style="219" customWidth="1"/>
    <col min="3" max="3" width="6.75390625" style="219" customWidth="1"/>
    <col min="4" max="12" width="11.125" style="189" customWidth="1"/>
    <col min="13" max="16384" width="9.125" style="219" customWidth="1"/>
  </cols>
  <sheetData>
    <row r="1" spans="1:13" s="225" customFormat="1" ht="12.75">
      <c r="A1" s="220"/>
      <c r="B1" s="220"/>
      <c r="C1" s="220"/>
      <c r="D1" s="221"/>
      <c r="E1" s="221"/>
      <c r="F1" s="222"/>
      <c r="G1" s="222"/>
      <c r="H1" s="222"/>
      <c r="I1" s="222"/>
      <c r="J1" s="223" t="s">
        <v>229</v>
      </c>
      <c r="K1" s="223"/>
      <c r="L1" s="223"/>
      <c r="M1" s="224"/>
    </row>
    <row r="2" spans="1:26" s="228" customFormat="1" ht="15.75">
      <c r="A2" s="226" t="s">
        <v>230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</row>
    <row r="3" spans="1:28" s="237" customFormat="1" ht="21.75" customHeight="1">
      <c r="A3" s="229"/>
      <c r="B3" s="229"/>
      <c r="C3" s="229"/>
      <c r="D3" s="229"/>
      <c r="E3" s="230"/>
      <c r="F3" s="230"/>
      <c r="G3" s="230"/>
      <c r="H3" s="230"/>
      <c r="I3" s="231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3"/>
      <c r="U3" s="234"/>
      <c r="V3" s="234"/>
      <c r="W3" s="235"/>
      <c r="X3" s="235"/>
      <c r="Y3" s="235"/>
      <c r="Z3" s="235"/>
      <c r="AA3" s="235"/>
      <c r="AB3" s="236"/>
    </row>
    <row r="4" spans="1:13" ht="35.25" customHeight="1">
      <c r="A4" s="238" t="s">
        <v>65</v>
      </c>
      <c r="B4" s="239" t="s">
        <v>231</v>
      </c>
      <c r="C4" s="240" t="s">
        <v>232</v>
      </c>
      <c r="D4" s="241" t="s">
        <v>233</v>
      </c>
      <c r="E4" s="241"/>
      <c r="F4" s="241"/>
      <c r="G4" s="241"/>
      <c r="H4" s="241"/>
      <c r="I4" s="241"/>
      <c r="J4" s="241"/>
      <c r="K4" s="241"/>
      <c r="L4" s="241"/>
      <c r="M4" s="242"/>
    </row>
    <row r="5" spans="1:13" ht="12" customHeight="1">
      <c r="A5" s="238"/>
      <c r="B5" s="239"/>
      <c r="C5" s="240"/>
      <c r="D5" s="243" t="s">
        <v>133</v>
      </c>
      <c r="E5" s="243"/>
      <c r="F5" s="243"/>
      <c r="G5" s="243"/>
      <c r="H5" s="243"/>
      <c r="I5" s="243"/>
      <c r="J5" s="243"/>
      <c r="K5" s="243"/>
      <c r="L5" s="243"/>
      <c r="M5" s="124"/>
    </row>
    <row r="6" spans="1:13" ht="12.75" customHeight="1" hidden="1">
      <c r="A6" s="238"/>
      <c r="B6" s="239"/>
      <c r="C6" s="240"/>
      <c r="D6" s="243"/>
      <c r="E6" s="243"/>
      <c r="F6" s="243"/>
      <c r="G6" s="243"/>
      <c r="H6" s="243"/>
      <c r="I6" s="243"/>
      <c r="J6" s="243"/>
      <c r="K6" s="243"/>
      <c r="L6" s="243"/>
      <c r="M6" s="124"/>
    </row>
    <row r="7" spans="1:13" ht="13.5" customHeight="1" hidden="1">
      <c r="A7" s="238"/>
      <c r="B7" s="239"/>
      <c r="C7" s="240"/>
      <c r="D7" s="243"/>
      <c r="E7" s="243"/>
      <c r="F7" s="243"/>
      <c r="G7" s="243"/>
      <c r="H7" s="243"/>
      <c r="I7" s="243"/>
      <c r="J7" s="243"/>
      <c r="K7" s="243"/>
      <c r="L7" s="243"/>
      <c r="M7" s="124"/>
    </row>
    <row r="8" spans="1:13" ht="12.75" customHeight="1">
      <c r="A8" s="238"/>
      <c r="B8" s="239"/>
      <c r="C8" s="240"/>
      <c r="D8" s="244" t="s">
        <v>234</v>
      </c>
      <c r="E8" s="244"/>
      <c r="F8" s="244"/>
      <c r="G8" s="245" t="s">
        <v>235</v>
      </c>
      <c r="H8" s="245"/>
      <c r="I8" s="245"/>
      <c r="J8" s="246" t="s">
        <v>236</v>
      </c>
      <c r="K8" s="246"/>
      <c r="L8" s="246"/>
      <c r="M8" s="124"/>
    </row>
    <row r="9" spans="1:13" ht="12.75" customHeight="1">
      <c r="A9" s="238"/>
      <c r="B9" s="239"/>
      <c r="C9" s="240"/>
      <c r="D9" s="244"/>
      <c r="E9" s="244"/>
      <c r="F9" s="244"/>
      <c r="G9" s="245"/>
      <c r="H9" s="245"/>
      <c r="I9" s="245"/>
      <c r="J9" s="246"/>
      <c r="K9" s="246"/>
      <c r="L9" s="246"/>
      <c r="M9" s="124"/>
    </row>
    <row r="10" spans="1:13" ht="12.75" customHeight="1">
      <c r="A10" s="238"/>
      <c r="B10" s="239"/>
      <c r="C10" s="240"/>
      <c r="D10" s="244"/>
      <c r="E10" s="244"/>
      <c r="F10" s="244"/>
      <c r="G10" s="245"/>
      <c r="H10" s="245"/>
      <c r="I10" s="245"/>
      <c r="J10" s="246"/>
      <c r="K10" s="246"/>
      <c r="L10" s="246"/>
      <c r="M10" s="124"/>
    </row>
    <row r="11" spans="1:13" ht="12.75" customHeight="1">
      <c r="A11" s="238"/>
      <c r="B11" s="239"/>
      <c r="C11" s="240"/>
      <c r="D11" s="244"/>
      <c r="E11" s="244"/>
      <c r="F11" s="244"/>
      <c r="G11" s="245"/>
      <c r="H11" s="245"/>
      <c r="I11" s="245"/>
      <c r="J11" s="246"/>
      <c r="K11" s="246"/>
      <c r="L11" s="246"/>
      <c r="M11" s="124"/>
    </row>
    <row r="12" spans="1:13" ht="15" customHeight="1">
      <c r="A12" s="238"/>
      <c r="B12" s="239"/>
      <c r="C12" s="240"/>
      <c r="D12" s="244"/>
      <c r="E12" s="244"/>
      <c r="F12" s="244"/>
      <c r="G12" s="245"/>
      <c r="H12" s="245"/>
      <c r="I12" s="245"/>
      <c r="J12" s="246"/>
      <c r="K12" s="246"/>
      <c r="L12" s="246"/>
      <c r="M12" s="124"/>
    </row>
    <row r="13" spans="1:13" ht="12.75" customHeight="1">
      <c r="A13" s="238"/>
      <c r="B13" s="239"/>
      <c r="C13" s="240"/>
      <c r="D13" s="247" t="s">
        <v>237</v>
      </c>
      <c r="E13" s="248" t="s">
        <v>238</v>
      </c>
      <c r="F13" s="249" t="s">
        <v>239</v>
      </c>
      <c r="G13" s="247" t="s">
        <v>237</v>
      </c>
      <c r="H13" s="248" t="s">
        <v>238</v>
      </c>
      <c r="I13" s="249" t="s">
        <v>239</v>
      </c>
      <c r="J13" s="247" t="s">
        <v>237</v>
      </c>
      <c r="K13" s="248" t="s">
        <v>238</v>
      </c>
      <c r="L13" s="249" t="s">
        <v>239</v>
      </c>
      <c r="M13" s="124"/>
    </row>
    <row r="14" spans="1:13" ht="12.75" customHeight="1">
      <c r="A14" s="238"/>
      <c r="B14" s="239"/>
      <c r="C14" s="240"/>
      <c r="D14" s="247"/>
      <c r="E14" s="248"/>
      <c r="F14" s="249"/>
      <c r="G14" s="247"/>
      <c r="H14" s="248"/>
      <c r="I14" s="249"/>
      <c r="J14" s="247"/>
      <c r="K14" s="248"/>
      <c r="L14" s="249"/>
      <c r="M14" s="124"/>
    </row>
    <row r="15" spans="1:13" ht="12.75" customHeight="1">
      <c r="A15" s="238"/>
      <c r="B15" s="239"/>
      <c r="C15" s="240"/>
      <c r="D15" s="247"/>
      <c r="E15" s="248"/>
      <c r="F15" s="249"/>
      <c r="G15" s="247"/>
      <c r="H15" s="248"/>
      <c r="I15" s="249"/>
      <c r="J15" s="247"/>
      <c r="K15" s="248"/>
      <c r="L15" s="249"/>
      <c r="M15" s="124"/>
    </row>
    <row r="16" spans="1:13" ht="12.75" customHeight="1">
      <c r="A16" s="238"/>
      <c r="B16" s="239"/>
      <c r="C16" s="240"/>
      <c r="D16" s="247"/>
      <c r="E16" s="248"/>
      <c r="F16" s="249"/>
      <c r="G16" s="247"/>
      <c r="H16" s="248"/>
      <c r="I16" s="249"/>
      <c r="J16" s="247"/>
      <c r="K16" s="248"/>
      <c r="L16" s="249"/>
      <c r="M16" s="124"/>
    </row>
    <row r="17" spans="1:13" ht="12.75" customHeight="1">
      <c r="A17" s="238"/>
      <c r="B17" s="239"/>
      <c r="C17" s="240"/>
      <c r="D17" s="247"/>
      <c r="E17" s="248"/>
      <c r="F17" s="249"/>
      <c r="G17" s="247"/>
      <c r="H17" s="248"/>
      <c r="I17" s="249"/>
      <c r="J17" s="247"/>
      <c r="K17" s="248"/>
      <c r="L17" s="249"/>
      <c r="M17" s="124"/>
    </row>
    <row r="18" spans="1:13" ht="9.75" customHeight="1" hidden="1">
      <c r="A18" s="238"/>
      <c r="B18" s="239"/>
      <c r="C18" s="240"/>
      <c r="D18" s="247"/>
      <c r="E18" s="248"/>
      <c r="F18" s="249"/>
      <c r="G18" s="247"/>
      <c r="H18" s="248"/>
      <c r="I18" s="249"/>
      <c r="J18" s="247"/>
      <c r="K18" s="248"/>
      <c r="L18" s="249"/>
      <c r="M18" s="124"/>
    </row>
    <row r="19" spans="1:13" ht="12.75" customHeight="1" hidden="1">
      <c r="A19" s="238"/>
      <c r="B19" s="239"/>
      <c r="C19" s="240"/>
      <c r="D19" s="247"/>
      <c r="E19" s="248"/>
      <c r="F19" s="249"/>
      <c r="G19" s="247"/>
      <c r="H19" s="248"/>
      <c r="I19" s="249"/>
      <c r="J19" s="247"/>
      <c r="K19" s="248"/>
      <c r="L19" s="249"/>
      <c r="M19" s="124"/>
    </row>
    <row r="20" spans="1:13" ht="12.75" customHeight="1" hidden="1">
      <c r="A20" s="238"/>
      <c r="B20" s="239"/>
      <c r="C20" s="240"/>
      <c r="D20" s="247"/>
      <c r="E20" s="248"/>
      <c r="F20" s="249"/>
      <c r="G20" s="247"/>
      <c r="H20" s="248"/>
      <c r="I20" s="249"/>
      <c r="J20" s="247"/>
      <c r="K20" s="248"/>
      <c r="L20" s="249"/>
      <c r="M20" s="124"/>
    </row>
    <row r="21" spans="1:13" ht="54" customHeight="1" hidden="1">
      <c r="A21" s="238"/>
      <c r="B21" s="239"/>
      <c r="C21" s="240"/>
      <c r="D21" s="247"/>
      <c r="E21" s="248"/>
      <c r="F21" s="249"/>
      <c r="G21" s="247"/>
      <c r="H21" s="248"/>
      <c r="I21" s="249"/>
      <c r="J21" s="247"/>
      <c r="K21" s="248"/>
      <c r="L21" s="249"/>
      <c r="M21" s="124"/>
    </row>
    <row r="22" spans="1:13" ht="12.75">
      <c r="A22" s="250">
        <v>1</v>
      </c>
      <c r="B22" s="251">
        <v>2</v>
      </c>
      <c r="C22" s="252">
        <v>3</v>
      </c>
      <c r="D22" s="253">
        <v>4</v>
      </c>
      <c r="E22" s="254">
        <v>5</v>
      </c>
      <c r="F22" s="255">
        <v>6</v>
      </c>
      <c r="G22" s="252">
        <v>7</v>
      </c>
      <c r="H22" s="256">
        <v>8</v>
      </c>
      <c r="I22" s="257">
        <v>9</v>
      </c>
      <c r="J22" s="258">
        <v>10</v>
      </c>
      <c r="K22" s="257">
        <v>11</v>
      </c>
      <c r="L22" s="259">
        <v>12</v>
      </c>
      <c r="M22" s="124"/>
    </row>
    <row r="23" spans="1:13" ht="18" customHeight="1">
      <c r="A23" s="260" t="s">
        <v>240</v>
      </c>
      <c r="B23" s="261">
        <v>1</v>
      </c>
      <c r="C23" s="262" t="s">
        <v>132</v>
      </c>
      <c r="D23" s="86">
        <f>D25+D35</f>
        <v>6877795.27</v>
      </c>
      <c r="E23" s="86">
        <f>E25+E35</f>
        <v>5641419</v>
      </c>
      <c r="F23" s="86">
        <f>F25+F35</f>
        <v>5666747</v>
      </c>
      <c r="G23" s="86">
        <f>G25+G35</f>
        <v>0</v>
      </c>
      <c r="H23" s="86">
        <f>H25+H35</f>
        <v>0</v>
      </c>
      <c r="I23" s="86">
        <f>I25+I35</f>
        <v>0</v>
      </c>
      <c r="J23" s="86">
        <f>J25+J35</f>
        <v>6877795.27</v>
      </c>
      <c r="K23" s="86">
        <f>K25+K35</f>
        <v>5641419</v>
      </c>
      <c r="L23" s="86">
        <f>L25+L35</f>
        <v>5666747</v>
      </c>
      <c r="M23" s="124"/>
    </row>
    <row r="24" spans="1:13" ht="12.75">
      <c r="A24" s="263" t="s">
        <v>241</v>
      </c>
      <c r="B24" s="264">
        <v>1001</v>
      </c>
      <c r="C24" s="265" t="s">
        <v>132</v>
      </c>
      <c r="D24" s="266"/>
      <c r="E24" s="266"/>
      <c r="F24" s="266"/>
      <c r="G24" s="266"/>
      <c r="H24" s="267"/>
      <c r="I24" s="267"/>
      <c r="J24" s="267"/>
      <c r="K24" s="267"/>
      <c r="L24" s="267"/>
      <c r="M24" s="124"/>
    </row>
    <row r="25" spans="1:13" ht="22.5" customHeight="1">
      <c r="A25" s="268" t="s">
        <v>242</v>
      </c>
      <c r="B25" s="269"/>
      <c r="C25" s="270"/>
      <c r="D25" s="271">
        <v>0</v>
      </c>
      <c r="E25" s="271">
        <v>0</v>
      </c>
      <c r="F25" s="271">
        <v>0</v>
      </c>
      <c r="G25" s="271">
        <v>0</v>
      </c>
      <c r="H25" s="271">
        <v>0</v>
      </c>
      <c r="I25" s="271">
        <v>0</v>
      </c>
      <c r="J25" s="271">
        <v>0</v>
      </c>
      <c r="K25" s="271">
        <v>0</v>
      </c>
      <c r="L25" s="271">
        <v>0</v>
      </c>
      <c r="M25" s="124"/>
    </row>
    <row r="26" spans="1:13" ht="12.75">
      <c r="A26" s="272" t="s">
        <v>152</v>
      </c>
      <c r="B26" s="264" t="s">
        <v>132</v>
      </c>
      <c r="C26" s="265"/>
      <c r="D26" s="266"/>
      <c r="E26" s="266"/>
      <c r="F26" s="266"/>
      <c r="G26" s="266"/>
      <c r="H26" s="267"/>
      <c r="I26" s="267"/>
      <c r="J26" s="267"/>
      <c r="K26" s="267"/>
      <c r="L26" s="267"/>
      <c r="M26" s="124"/>
    </row>
    <row r="27" spans="1:13" ht="12.75">
      <c r="A27" s="272" t="s">
        <v>243</v>
      </c>
      <c r="B27" s="264">
        <v>1002</v>
      </c>
      <c r="C27" s="265"/>
      <c r="D27" s="266"/>
      <c r="E27" s="266"/>
      <c r="F27" s="266"/>
      <c r="G27" s="266"/>
      <c r="H27" s="267"/>
      <c r="I27" s="267"/>
      <c r="J27" s="267"/>
      <c r="K27" s="267"/>
      <c r="L27" s="267"/>
      <c r="M27" s="124"/>
    </row>
    <row r="28" spans="1:13" ht="12.75">
      <c r="A28" s="272" t="s">
        <v>244</v>
      </c>
      <c r="B28" s="264">
        <v>1003</v>
      </c>
      <c r="C28" s="265"/>
      <c r="D28" s="266"/>
      <c r="E28" s="266"/>
      <c r="F28" s="266"/>
      <c r="G28" s="266"/>
      <c r="H28" s="267"/>
      <c r="I28" s="267"/>
      <c r="J28" s="267"/>
      <c r="K28" s="267"/>
      <c r="L28" s="267"/>
      <c r="M28" s="124"/>
    </row>
    <row r="29" spans="1:13" ht="12.75">
      <c r="A29" s="272" t="s">
        <v>245</v>
      </c>
      <c r="B29" s="264">
        <v>1004</v>
      </c>
      <c r="C29" s="265"/>
      <c r="D29" s="266"/>
      <c r="E29" s="266"/>
      <c r="F29" s="266"/>
      <c r="G29" s="266"/>
      <c r="H29" s="267"/>
      <c r="I29" s="267"/>
      <c r="J29" s="267"/>
      <c r="K29" s="267"/>
      <c r="L29" s="267"/>
      <c r="M29" s="124"/>
    </row>
    <row r="30" spans="1:13" ht="12.75">
      <c r="A30" s="272" t="s">
        <v>188</v>
      </c>
      <c r="B30" s="264"/>
      <c r="C30" s="265"/>
      <c r="D30" s="266"/>
      <c r="E30" s="266"/>
      <c r="F30" s="266"/>
      <c r="G30" s="266"/>
      <c r="H30" s="267"/>
      <c r="I30" s="267"/>
      <c r="J30" s="267"/>
      <c r="K30" s="267"/>
      <c r="L30" s="267"/>
      <c r="M30" s="124"/>
    </row>
    <row r="31" spans="1:13" ht="12.75">
      <c r="A31" s="272" t="s">
        <v>246</v>
      </c>
      <c r="B31" s="264">
        <v>1005</v>
      </c>
      <c r="C31" s="265"/>
      <c r="D31" s="266"/>
      <c r="E31" s="266"/>
      <c r="F31" s="266"/>
      <c r="G31" s="266"/>
      <c r="H31" s="267"/>
      <c r="I31" s="267"/>
      <c r="J31" s="267"/>
      <c r="K31" s="267"/>
      <c r="L31" s="267"/>
      <c r="M31" s="124"/>
    </row>
    <row r="32" spans="1:13" ht="12.75">
      <c r="A32" s="272" t="s">
        <v>247</v>
      </c>
      <c r="B32" s="264">
        <v>1006</v>
      </c>
      <c r="C32" s="265"/>
      <c r="D32" s="266"/>
      <c r="E32" s="266"/>
      <c r="F32" s="266"/>
      <c r="G32" s="266"/>
      <c r="H32" s="267"/>
      <c r="I32" s="267"/>
      <c r="J32" s="267"/>
      <c r="K32" s="267"/>
      <c r="L32" s="267"/>
      <c r="M32" s="124"/>
    </row>
    <row r="33" spans="1:13" ht="12.75">
      <c r="A33" s="272" t="s">
        <v>248</v>
      </c>
      <c r="B33" s="264">
        <v>1007</v>
      </c>
      <c r="C33" s="265"/>
      <c r="D33" s="266"/>
      <c r="E33" s="266"/>
      <c r="F33" s="266"/>
      <c r="G33" s="266"/>
      <c r="H33" s="267"/>
      <c r="I33" s="267"/>
      <c r="J33" s="267"/>
      <c r="K33" s="267"/>
      <c r="L33" s="267"/>
      <c r="M33" s="124"/>
    </row>
    <row r="34" spans="1:13" ht="12.75">
      <c r="A34" s="272" t="s">
        <v>199</v>
      </c>
      <c r="B34" s="264"/>
      <c r="C34" s="265"/>
      <c r="D34" s="266"/>
      <c r="E34" s="266"/>
      <c r="F34" s="266"/>
      <c r="G34" s="266"/>
      <c r="H34" s="267"/>
      <c r="I34" s="267"/>
      <c r="J34" s="267"/>
      <c r="K34" s="267"/>
      <c r="L34" s="267"/>
      <c r="M34" s="124"/>
    </row>
    <row r="35" spans="1:13" ht="20.25" customHeight="1">
      <c r="A35" s="273" t="s">
        <v>249</v>
      </c>
      <c r="B35" s="269">
        <v>2001</v>
      </c>
      <c r="C35" s="270"/>
      <c r="D35" s="271">
        <f>D37+D38+D39+D41+D42+D43</f>
        <v>6877795.27</v>
      </c>
      <c r="E35" s="271">
        <f>E37+E38+E39+E41+E42+E43</f>
        <v>5641419</v>
      </c>
      <c r="F35" s="271">
        <f>F37+F38+F39+F41+F42+F43</f>
        <v>5666747</v>
      </c>
      <c r="G35" s="271">
        <f>G37+G38+G39+G41+G42+G43</f>
        <v>0</v>
      </c>
      <c r="H35" s="271">
        <f>H37+H38+H39+H41+H42+H43</f>
        <v>0</v>
      </c>
      <c r="I35" s="271">
        <f>I37+I38+I39+I41+I42+I43</f>
        <v>0</v>
      </c>
      <c r="J35" s="271">
        <f>J37+J38+J39+J41+J42+J43</f>
        <v>6877795.27</v>
      </c>
      <c r="K35" s="271">
        <f>K37+K38+K39+K41+K42+K43</f>
        <v>5641419</v>
      </c>
      <c r="L35" s="271">
        <f>L37+L38+L39+L41+L42+L43</f>
        <v>5666747</v>
      </c>
      <c r="M35" s="124"/>
    </row>
    <row r="36" spans="1:13" ht="12.75">
      <c r="A36" s="272" t="s">
        <v>152</v>
      </c>
      <c r="B36" s="264" t="s">
        <v>132</v>
      </c>
      <c r="C36" s="265"/>
      <c r="D36" s="266"/>
      <c r="E36" s="266"/>
      <c r="F36" s="266"/>
      <c r="G36" s="266"/>
      <c r="H36" s="267"/>
      <c r="I36" s="267"/>
      <c r="J36" s="267"/>
      <c r="K36" s="267"/>
      <c r="L36" s="267"/>
      <c r="M36" s="124"/>
    </row>
    <row r="37" spans="1:13" ht="12.75">
      <c r="A37" s="272" t="s">
        <v>243</v>
      </c>
      <c r="B37" s="264">
        <v>2002</v>
      </c>
      <c r="C37" s="265"/>
      <c r="D37" s="266">
        <f aca="true" t="shared" si="0" ref="D37:D44">J37</f>
        <v>113583.97000000002</v>
      </c>
      <c r="E37" s="266">
        <f aca="true" t="shared" si="1" ref="E37:E44">K37</f>
        <v>91030</v>
      </c>
      <c r="F37" s="266">
        <f aca="true" t="shared" si="2" ref="F37:F44">L37</f>
        <v>97530</v>
      </c>
      <c r="G37" s="266"/>
      <c r="H37" s="267"/>
      <c r="I37" s="267"/>
      <c r="J37" s="267">
        <f>'на 31.12.19 г. '!J37</f>
        <v>113583.97000000002</v>
      </c>
      <c r="K37" s="267">
        <f>'на 01.01.2020 г.'!J36</f>
        <v>91030</v>
      </c>
      <c r="L37" s="267">
        <f>'на 01.01.2021 г'!J36</f>
        <v>97530</v>
      </c>
      <c r="M37" s="124"/>
    </row>
    <row r="38" spans="1:13" ht="12.75">
      <c r="A38" s="272" t="s">
        <v>244</v>
      </c>
      <c r="B38" s="264">
        <v>2003</v>
      </c>
      <c r="C38" s="265"/>
      <c r="D38" s="266">
        <f t="shared" si="0"/>
        <v>2400592.61</v>
      </c>
      <c r="E38" s="266">
        <f t="shared" si="1"/>
        <v>2221773</v>
      </c>
      <c r="F38" s="266">
        <f t="shared" si="2"/>
        <v>2262101</v>
      </c>
      <c r="G38" s="266"/>
      <c r="H38" s="267"/>
      <c r="I38" s="267"/>
      <c r="J38" s="267">
        <f>'на 31.12.19 г. '!J39</f>
        <v>2400592.61</v>
      </c>
      <c r="K38" s="267">
        <f>'на 01.01.2020 г.'!J38</f>
        <v>2221773</v>
      </c>
      <c r="L38" s="267">
        <f>'на 01.01.2021 г'!J38</f>
        <v>2262101</v>
      </c>
      <c r="M38" s="124"/>
    </row>
    <row r="39" spans="1:13" ht="12.75">
      <c r="A39" s="272" t="s">
        <v>245</v>
      </c>
      <c r="B39" s="264">
        <v>2004</v>
      </c>
      <c r="C39" s="265"/>
      <c r="D39" s="266">
        <f t="shared" si="0"/>
        <v>687429.27</v>
      </c>
      <c r="E39" s="266">
        <f t="shared" si="1"/>
        <v>386212</v>
      </c>
      <c r="F39" s="266">
        <f t="shared" si="2"/>
        <v>386212</v>
      </c>
      <c r="G39" s="266"/>
      <c r="H39" s="267"/>
      <c r="I39" s="267"/>
      <c r="J39" s="267">
        <f>'на 31.12.19 г. '!J41</f>
        <v>687429.27</v>
      </c>
      <c r="K39" s="267">
        <f>'на 01.01.2020 г.'!J40</f>
        <v>386212</v>
      </c>
      <c r="L39" s="267">
        <f>'на 01.01.2021 г'!J40</f>
        <v>386212</v>
      </c>
      <c r="M39" s="124"/>
    </row>
    <row r="40" spans="1:13" ht="12.75">
      <c r="A40" s="272" t="s">
        <v>188</v>
      </c>
      <c r="B40" s="264"/>
      <c r="C40" s="265"/>
      <c r="D40" s="266">
        <f t="shared" si="0"/>
        <v>194400</v>
      </c>
      <c r="E40" s="266">
        <f t="shared" si="1"/>
        <v>0</v>
      </c>
      <c r="F40" s="266">
        <f t="shared" si="2"/>
        <v>0</v>
      </c>
      <c r="G40" s="266"/>
      <c r="H40" s="267"/>
      <c r="I40" s="267"/>
      <c r="J40" s="267">
        <f>'на 31.12.19 г. '!J42</f>
        <v>194400</v>
      </c>
      <c r="K40" s="267">
        <f>'на 01.01.2020 г.'!J41</f>
        <v>0</v>
      </c>
      <c r="L40" s="267">
        <f>'на 01.01.2021 г'!J41</f>
        <v>0</v>
      </c>
      <c r="M40" s="124"/>
    </row>
    <row r="41" spans="1:13" ht="12.75">
      <c r="A41" s="272" t="s">
        <v>246</v>
      </c>
      <c r="B41" s="264">
        <v>2005</v>
      </c>
      <c r="C41" s="265"/>
      <c r="D41" s="266">
        <f t="shared" si="0"/>
        <v>1087809.85</v>
      </c>
      <c r="E41" s="266">
        <f t="shared" si="1"/>
        <v>447546</v>
      </c>
      <c r="F41" s="266">
        <f t="shared" si="2"/>
        <v>426046</v>
      </c>
      <c r="G41" s="266"/>
      <c r="H41" s="267"/>
      <c r="I41" s="267"/>
      <c r="J41" s="267">
        <f>'на 31.12.19 г. '!J43</f>
        <v>1087809.85</v>
      </c>
      <c r="K41" s="267">
        <f>'на 01.01.2020 г.'!J42</f>
        <v>447546</v>
      </c>
      <c r="L41" s="267">
        <f>'на 01.01.2021 г'!J42</f>
        <v>426046</v>
      </c>
      <c r="M41" s="124"/>
    </row>
    <row r="42" spans="1:13" ht="12.75">
      <c r="A42" s="272" t="s">
        <v>247</v>
      </c>
      <c r="B42" s="264">
        <v>2006</v>
      </c>
      <c r="C42" s="265"/>
      <c r="D42" s="266">
        <f t="shared" si="0"/>
        <v>1330130.68</v>
      </c>
      <c r="E42" s="266">
        <f t="shared" si="1"/>
        <v>1441600</v>
      </c>
      <c r="F42" s="266">
        <f t="shared" si="2"/>
        <v>1441600</v>
      </c>
      <c r="G42" s="266"/>
      <c r="H42" s="267"/>
      <c r="I42" s="267"/>
      <c r="J42" s="267">
        <f>'на 31.12.19 г. '!J46</f>
        <v>1330130.68</v>
      </c>
      <c r="K42" s="267">
        <f>'на 01.01.2020 г.'!J45</f>
        <v>1441600</v>
      </c>
      <c r="L42" s="267">
        <f>'на 01.01.2021 г'!J45</f>
        <v>1441600</v>
      </c>
      <c r="M42" s="124"/>
    </row>
    <row r="43" spans="1:13" ht="12.75">
      <c r="A43" s="272" t="s">
        <v>248</v>
      </c>
      <c r="B43" s="264">
        <v>2007</v>
      </c>
      <c r="C43" s="265"/>
      <c r="D43" s="266">
        <f t="shared" si="0"/>
        <v>1258248.8900000001</v>
      </c>
      <c r="E43" s="266">
        <f t="shared" si="1"/>
        <v>1053258</v>
      </c>
      <c r="F43" s="266">
        <f t="shared" si="2"/>
        <v>1053258</v>
      </c>
      <c r="G43" s="266"/>
      <c r="H43" s="267"/>
      <c r="I43" s="267"/>
      <c r="J43" s="267">
        <f>'на 31.12.19 г. '!J48</f>
        <v>1258248.8900000001</v>
      </c>
      <c r="K43" s="267">
        <f>'на 01.01.2020 г.'!J47</f>
        <v>1053258</v>
      </c>
      <c r="L43" s="267">
        <f>'на 01.01.2021 г'!J47</f>
        <v>1053258</v>
      </c>
      <c r="M43" s="124"/>
    </row>
    <row r="44" spans="1:12" ht="12.75">
      <c r="A44" s="272" t="s">
        <v>199</v>
      </c>
      <c r="B44" s="274"/>
      <c r="C44" s="274"/>
      <c r="D44" s="266">
        <f t="shared" si="0"/>
        <v>797300</v>
      </c>
      <c r="E44" s="266">
        <f t="shared" si="1"/>
        <v>840000</v>
      </c>
      <c r="F44" s="266">
        <f t="shared" si="2"/>
        <v>840000</v>
      </c>
      <c r="G44" s="275"/>
      <c r="H44" s="275"/>
      <c r="I44" s="275"/>
      <c r="J44" s="267">
        <f>'на 31.12.19 г. '!J49</f>
        <v>797300</v>
      </c>
      <c r="K44" s="267">
        <f>'на 01.01.2020 г.'!J48</f>
        <v>840000</v>
      </c>
      <c r="L44" s="267">
        <f>'на 01.01.2021 г'!J48</f>
        <v>840000</v>
      </c>
    </row>
    <row r="45" spans="1:21" s="279" customFormat="1" ht="12.75">
      <c r="A45" s="276"/>
      <c r="B45" s="276"/>
      <c r="C45" s="276"/>
      <c r="D45" s="276"/>
      <c r="E45" s="276"/>
      <c r="F45" s="276"/>
      <c r="G45" s="276"/>
      <c r="H45" s="276"/>
      <c r="I45" s="276"/>
      <c r="J45" s="277"/>
      <c r="K45" s="277"/>
      <c r="L45" s="277"/>
      <c r="M45" s="278"/>
      <c r="N45" s="278"/>
      <c r="O45" s="278"/>
      <c r="P45" s="278"/>
      <c r="Q45" s="278"/>
      <c r="R45" s="278"/>
      <c r="S45" s="278"/>
      <c r="T45" s="278"/>
      <c r="U45" s="278"/>
    </row>
    <row r="46" spans="1:22" s="124" customFormat="1" ht="12" customHeight="1">
      <c r="A46" s="74"/>
      <c r="B46" s="74"/>
      <c r="C46" s="74"/>
      <c r="D46" s="74"/>
      <c r="E46" s="74"/>
      <c r="F46" s="74"/>
      <c r="G46" s="74"/>
      <c r="H46" s="74"/>
      <c r="I46" s="74"/>
      <c r="J46" s="79"/>
      <c r="K46" s="79"/>
      <c r="L46" s="79"/>
      <c r="M46" s="201"/>
      <c r="N46" s="201"/>
      <c r="O46" s="201"/>
      <c r="P46" s="201"/>
      <c r="Q46" s="201"/>
      <c r="R46" s="201"/>
      <c r="S46" s="201"/>
      <c r="T46" s="203"/>
      <c r="U46" s="203"/>
      <c r="V46" s="204"/>
    </row>
    <row r="47" spans="1:21" s="124" customFormat="1" ht="21.75" customHeight="1">
      <c r="A47" s="205" t="s">
        <v>220</v>
      </c>
      <c r="B47" s="205"/>
      <c r="C47" s="205"/>
      <c r="D47" s="280"/>
      <c r="E47" s="281"/>
      <c r="F47" s="206"/>
      <c r="G47" s="79"/>
      <c r="I47" s="188" t="s">
        <v>221</v>
      </c>
      <c r="J47" s="280"/>
      <c r="O47" s="201"/>
      <c r="Q47" s="201"/>
      <c r="R47" s="201"/>
      <c r="S47" s="201"/>
      <c r="T47" s="201"/>
      <c r="U47" s="201"/>
    </row>
    <row r="48" spans="2:21" s="74" customFormat="1" ht="12.75">
      <c r="B48" s="207"/>
      <c r="C48" s="207"/>
      <c r="D48" s="207"/>
      <c r="E48" s="207"/>
      <c r="F48" s="76"/>
      <c r="G48" s="76"/>
      <c r="H48" s="76"/>
      <c r="I48" s="76"/>
      <c r="J48" s="208"/>
      <c r="O48" s="76"/>
      <c r="P48" s="76"/>
      <c r="Q48" s="79"/>
      <c r="R48" s="79"/>
      <c r="S48" s="79"/>
      <c r="T48" s="79"/>
      <c r="U48" s="79"/>
    </row>
    <row r="49" spans="2:21" s="74" customFormat="1" ht="12.75">
      <c r="B49" s="207"/>
      <c r="C49" s="207"/>
      <c r="D49" s="207"/>
      <c r="E49" s="207"/>
      <c r="F49" s="76"/>
      <c r="G49" s="76"/>
      <c r="H49" s="76"/>
      <c r="I49" s="76"/>
      <c r="J49" s="208"/>
      <c r="O49" s="76"/>
      <c r="P49" s="76"/>
      <c r="Q49" s="79"/>
      <c r="R49" s="79"/>
      <c r="S49" s="79"/>
      <c r="T49" s="79"/>
      <c r="U49" s="79"/>
    </row>
    <row r="50" spans="1:21" s="74" customFormat="1" ht="20.25" customHeight="1">
      <c r="A50" s="205" t="s">
        <v>222</v>
      </c>
      <c r="B50" s="205"/>
      <c r="C50" s="205"/>
      <c r="D50" s="280"/>
      <c r="E50" s="281"/>
      <c r="F50" s="187"/>
      <c r="G50" s="76"/>
      <c r="I50" s="76" t="s">
        <v>223</v>
      </c>
      <c r="J50" s="280"/>
      <c r="O50" s="76"/>
      <c r="P50" s="76"/>
      <c r="Q50" s="79"/>
      <c r="R50" s="79"/>
      <c r="S50" s="79"/>
      <c r="T50" s="79"/>
      <c r="U50" s="79"/>
    </row>
  </sheetData>
  <sheetProtection selectLockedCells="1" selectUnlockedCells="1"/>
  <mergeCells count="21">
    <mergeCell ref="J1:L1"/>
    <mergeCell ref="A2:L2"/>
    <mergeCell ref="A4:A21"/>
    <mergeCell ref="B4:B21"/>
    <mergeCell ref="C4:C21"/>
    <mergeCell ref="D4:L4"/>
    <mergeCell ref="D5:L7"/>
    <mergeCell ref="D8:F12"/>
    <mergeCell ref="G8:I12"/>
    <mergeCell ref="J8:L12"/>
    <mergeCell ref="D13:D21"/>
    <mergeCell ref="E13:E21"/>
    <mergeCell ref="F13:F21"/>
    <mergeCell ref="G13:G21"/>
    <mergeCell ref="H13:H21"/>
    <mergeCell ref="I13:I21"/>
    <mergeCell ref="J13:J21"/>
    <mergeCell ref="K13:K21"/>
    <mergeCell ref="L13:L21"/>
    <mergeCell ref="A47:C47"/>
    <mergeCell ref="A50:C50"/>
  </mergeCells>
  <printOptions/>
  <pageMargins left="0.3902777777777778" right="0.1597222222222222" top="0.22013888888888888" bottom="0.24027777777777778" header="0.5118055555555555" footer="0.511805555555555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8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92.625" style="282" customWidth="1"/>
    <col min="2" max="2" width="17.125" style="282" customWidth="1"/>
    <col min="3" max="5" width="31.375" style="282" customWidth="1"/>
    <col min="6" max="16384" width="9.125" style="282" customWidth="1"/>
  </cols>
  <sheetData>
    <row r="1" spans="1:13" ht="15.75">
      <c r="A1" s="283"/>
      <c r="B1" s="283"/>
      <c r="C1" s="283"/>
      <c r="D1" s="283"/>
      <c r="E1" s="283"/>
      <c r="F1" s="284"/>
      <c r="G1" s="284"/>
      <c r="H1" s="284"/>
      <c r="I1" s="284"/>
      <c r="J1" s="284"/>
      <c r="K1" s="284"/>
      <c r="L1" s="284"/>
      <c r="M1" s="284"/>
    </row>
    <row r="2" spans="1:13" ht="18.75">
      <c r="A2" s="285" t="s">
        <v>250</v>
      </c>
      <c r="B2" s="285"/>
      <c r="C2" s="285"/>
      <c r="D2" s="285"/>
      <c r="E2" s="286" t="s">
        <v>251</v>
      </c>
      <c r="F2" s="287"/>
      <c r="G2" s="287"/>
      <c r="H2" s="284"/>
      <c r="M2" s="284"/>
    </row>
    <row r="3" spans="1:13" ht="30" customHeight="1">
      <c r="A3" s="283"/>
      <c r="B3" s="283"/>
      <c r="C3" s="283"/>
      <c r="D3" s="283"/>
      <c r="E3" s="283"/>
      <c r="F3" s="284"/>
      <c r="G3" s="284"/>
      <c r="H3" s="284"/>
      <c r="I3" s="284"/>
      <c r="J3" s="284"/>
      <c r="K3" s="284"/>
      <c r="L3" s="284"/>
      <c r="M3" s="284"/>
    </row>
    <row r="4" spans="1:13" ht="35.25" customHeight="1">
      <c r="A4" s="288" t="s">
        <v>65</v>
      </c>
      <c r="B4" s="288" t="s">
        <v>231</v>
      </c>
      <c r="C4" s="289" t="s">
        <v>252</v>
      </c>
      <c r="D4" s="289"/>
      <c r="E4" s="289"/>
      <c r="F4" s="284"/>
      <c r="G4" s="284"/>
      <c r="H4" s="284"/>
      <c r="I4" s="284"/>
      <c r="J4" s="284"/>
      <c r="K4" s="284"/>
      <c r="L4" s="284"/>
      <c r="M4" s="284"/>
    </row>
    <row r="5" spans="1:13" ht="22.5" customHeight="1">
      <c r="A5" s="288"/>
      <c r="B5" s="288"/>
      <c r="C5" s="290" t="s">
        <v>253</v>
      </c>
      <c r="D5" s="291" t="s">
        <v>254</v>
      </c>
      <c r="E5" s="289" t="s">
        <v>255</v>
      </c>
      <c r="F5" s="284"/>
      <c r="G5" s="284"/>
      <c r="H5" s="284"/>
      <c r="I5" s="284"/>
      <c r="J5" s="284"/>
      <c r="K5" s="284"/>
      <c r="L5" s="284"/>
      <c r="M5" s="284"/>
    </row>
    <row r="6" spans="1:13" ht="15.75">
      <c r="A6" s="292">
        <v>1</v>
      </c>
      <c r="B6" s="292">
        <v>2</v>
      </c>
      <c r="C6" s="292">
        <v>3</v>
      </c>
      <c r="D6" s="292">
        <v>4</v>
      </c>
      <c r="E6" s="292">
        <v>5</v>
      </c>
      <c r="F6" s="284"/>
      <c r="G6" s="284"/>
      <c r="H6" s="284"/>
      <c r="I6" s="284"/>
      <c r="J6" s="284"/>
      <c r="K6" s="284"/>
      <c r="L6" s="284"/>
      <c r="M6" s="284"/>
    </row>
    <row r="7" spans="1:13" ht="15.75">
      <c r="A7" s="293" t="s">
        <v>214</v>
      </c>
      <c r="B7" s="292">
        <v>10</v>
      </c>
      <c r="C7" s="294"/>
      <c r="D7" s="295"/>
      <c r="E7" s="296"/>
      <c r="F7" s="284"/>
      <c r="G7" s="284"/>
      <c r="H7" s="284"/>
      <c r="I7" s="284"/>
      <c r="J7" s="284"/>
      <c r="K7" s="284"/>
      <c r="L7" s="284"/>
      <c r="M7" s="284"/>
    </row>
    <row r="8" spans="1:13" ht="15.75">
      <c r="A8" s="293" t="s">
        <v>216</v>
      </c>
      <c r="B8" s="292">
        <v>20</v>
      </c>
      <c r="C8" s="296"/>
      <c r="D8" s="295"/>
      <c r="E8" s="296"/>
      <c r="F8" s="284"/>
      <c r="G8" s="284"/>
      <c r="H8" s="284"/>
      <c r="I8" s="284"/>
      <c r="J8" s="284"/>
      <c r="K8" s="284"/>
      <c r="L8" s="284"/>
      <c r="M8" s="284"/>
    </row>
    <row r="9" spans="1:13" ht="15.75">
      <c r="A9" s="293" t="s">
        <v>256</v>
      </c>
      <c r="B9" s="292">
        <v>30</v>
      </c>
      <c r="C9" s="296"/>
      <c r="D9" s="295"/>
      <c r="E9" s="296"/>
      <c r="F9" s="284"/>
      <c r="G9" s="284"/>
      <c r="H9" s="284"/>
      <c r="I9" s="284"/>
      <c r="J9" s="284"/>
      <c r="K9" s="284"/>
      <c r="L9" s="284"/>
      <c r="M9" s="284"/>
    </row>
    <row r="10" spans="1:13" ht="15.75">
      <c r="A10" s="293" t="s">
        <v>257</v>
      </c>
      <c r="B10" s="292">
        <v>40</v>
      </c>
      <c r="C10" s="296"/>
      <c r="D10" s="295"/>
      <c r="E10" s="296"/>
      <c r="F10" s="284"/>
      <c r="G10" s="284"/>
      <c r="H10" s="284"/>
      <c r="I10" s="284"/>
      <c r="J10" s="284"/>
      <c r="K10" s="284"/>
      <c r="L10" s="284"/>
      <c r="M10" s="284"/>
    </row>
    <row r="11" spans="1:13" ht="15.75" customHeight="1">
      <c r="A11" s="283"/>
      <c r="B11" s="283"/>
      <c r="C11" s="283"/>
      <c r="D11" s="283"/>
      <c r="E11" s="283"/>
      <c r="F11" s="284"/>
      <c r="G11" s="284"/>
      <c r="H11" s="284"/>
      <c r="I11" s="284"/>
      <c r="J11" s="284"/>
      <c r="K11" s="284"/>
      <c r="L11" s="284"/>
      <c r="M11" s="284"/>
    </row>
    <row r="12" spans="1:13" ht="15.75" customHeight="1">
      <c r="A12" s="283"/>
      <c r="B12" s="283"/>
      <c r="C12" s="283"/>
      <c r="D12" s="283"/>
      <c r="E12" s="283"/>
      <c r="F12" s="284"/>
      <c r="G12" s="284"/>
      <c r="H12" s="284"/>
      <c r="I12" s="284"/>
      <c r="J12" s="284"/>
      <c r="K12" s="284"/>
      <c r="L12" s="284"/>
      <c r="M12" s="284"/>
    </row>
    <row r="13" spans="1:13" ht="15.75" customHeight="1">
      <c r="A13" s="283"/>
      <c r="B13" s="283"/>
      <c r="C13" s="283"/>
      <c r="D13" s="283"/>
      <c r="E13" s="283"/>
      <c r="F13" s="284"/>
      <c r="G13" s="284"/>
      <c r="H13" s="284"/>
      <c r="I13" s="284"/>
      <c r="J13" s="284"/>
      <c r="K13" s="284"/>
      <c r="L13" s="284"/>
      <c r="M13" s="284"/>
    </row>
    <row r="14" spans="1:13" ht="28.5" customHeight="1">
      <c r="A14" s="283"/>
      <c r="B14" s="283"/>
      <c r="C14" s="283"/>
      <c r="D14" s="283"/>
      <c r="E14" s="286" t="s">
        <v>258</v>
      </c>
      <c r="F14" s="284"/>
      <c r="G14" s="284"/>
      <c r="H14" s="284"/>
      <c r="M14" s="284"/>
    </row>
    <row r="15" spans="1:13" ht="15.75">
      <c r="A15" s="283"/>
      <c r="B15" s="283"/>
      <c r="C15" s="283"/>
      <c r="D15" s="283"/>
      <c r="E15" s="283"/>
      <c r="F15" s="284"/>
      <c r="G15" s="284"/>
      <c r="H15" s="284"/>
      <c r="I15" s="284"/>
      <c r="J15" s="284"/>
      <c r="K15" s="284"/>
      <c r="L15" s="284"/>
      <c r="M15" s="284"/>
    </row>
    <row r="16" spans="1:13" ht="32.25" customHeight="1">
      <c r="A16" s="288" t="s">
        <v>65</v>
      </c>
      <c r="B16" s="288" t="s">
        <v>231</v>
      </c>
      <c r="C16" s="291" t="s">
        <v>259</v>
      </c>
      <c r="D16" s="291"/>
      <c r="E16" s="291"/>
      <c r="F16" s="284"/>
      <c r="G16" s="284"/>
      <c r="H16" s="284"/>
      <c r="I16" s="284"/>
      <c r="J16" s="284"/>
      <c r="K16" s="284"/>
      <c r="L16" s="284"/>
      <c r="M16" s="284"/>
    </row>
    <row r="17" spans="1:13" ht="27" customHeight="1">
      <c r="A17" s="288"/>
      <c r="B17" s="288"/>
      <c r="C17" s="291" t="s">
        <v>253</v>
      </c>
      <c r="D17" s="291" t="s">
        <v>254</v>
      </c>
      <c r="E17" s="291" t="s">
        <v>255</v>
      </c>
      <c r="F17" s="284"/>
      <c r="G17" s="284"/>
      <c r="H17" s="284"/>
      <c r="I17" s="284"/>
      <c r="J17" s="284"/>
      <c r="K17" s="284"/>
      <c r="L17" s="284"/>
      <c r="M17" s="284"/>
    </row>
    <row r="18" spans="1:13" ht="15.75">
      <c r="A18" s="292">
        <v>1</v>
      </c>
      <c r="B18" s="297">
        <v>2</v>
      </c>
      <c r="C18" s="292">
        <v>3</v>
      </c>
      <c r="D18" s="292">
        <v>4</v>
      </c>
      <c r="E18" s="292">
        <v>5</v>
      </c>
      <c r="F18" s="284"/>
      <c r="G18" s="284"/>
      <c r="H18" s="284"/>
      <c r="I18" s="284"/>
      <c r="J18" s="284"/>
      <c r="K18" s="284"/>
      <c r="L18" s="284"/>
      <c r="M18" s="284"/>
    </row>
    <row r="19" spans="1:13" ht="16.5" customHeight="1">
      <c r="A19" s="293" t="s">
        <v>219</v>
      </c>
      <c r="B19" s="297">
        <v>10</v>
      </c>
      <c r="C19" s="298"/>
      <c r="D19" s="299"/>
      <c r="E19" s="296"/>
      <c r="F19" s="284"/>
      <c r="G19" s="284"/>
      <c r="H19" s="284"/>
      <c r="I19" s="284"/>
      <c r="J19" s="284"/>
      <c r="K19" s="284"/>
      <c r="L19" s="284"/>
      <c r="M19" s="284"/>
    </row>
    <row r="20" spans="1:13" ht="33.75" customHeight="1">
      <c r="A20" s="300" t="s">
        <v>260</v>
      </c>
      <c r="B20" s="297">
        <v>20</v>
      </c>
      <c r="C20" s="292"/>
      <c r="D20" s="299"/>
      <c r="E20" s="296"/>
      <c r="F20" s="284"/>
      <c r="G20" s="284"/>
      <c r="H20" s="284"/>
      <c r="I20" s="284"/>
      <c r="J20" s="284"/>
      <c r="K20" s="284"/>
      <c r="L20" s="284"/>
      <c r="M20" s="284"/>
    </row>
    <row r="21" spans="1:13" ht="21" customHeight="1">
      <c r="A21" s="301" t="s">
        <v>261</v>
      </c>
      <c r="B21" s="297">
        <v>30</v>
      </c>
      <c r="C21" s="292"/>
      <c r="D21" s="299"/>
      <c r="E21" s="296"/>
      <c r="F21" s="284"/>
      <c r="G21" s="284"/>
      <c r="H21" s="284"/>
      <c r="I21" s="284"/>
      <c r="J21" s="284"/>
      <c r="K21" s="284"/>
      <c r="L21" s="284"/>
      <c r="M21" s="284"/>
    </row>
    <row r="22" spans="1:5" ht="15.75">
      <c r="A22" s="284"/>
      <c r="B22" s="302"/>
      <c r="C22" s="302"/>
      <c r="D22" s="302"/>
      <c r="E22" s="302"/>
    </row>
    <row r="23" spans="1:9" s="306" customFormat="1" ht="15.75">
      <c r="A23" s="303"/>
      <c r="B23" s="303"/>
      <c r="C23" s="303"/>
      <c r="D23" s="303"/>
      <c r="E23" s="304"/>
      <c r="F23" s="305"/>
      <c r="G23" s="305"/>
      <c r="H23" s="305"/>
      <c r="I23" s="305"/>
    </row>
    <row r="24" spans="1:10" s="306" customFormat="1" ht="12" customHeight="1">
      <c r="A24" s="303"/>
      <c r="B24" s="303"/>
      <c r="C24" s="303"/>
      <c r="D24" s="303"/>
      <c r="E24" s="304"/>
      <c r="F24" s="305"/>
      <c r="G24" s="305"/>
      <c r="H24" s="307"/>
      <c r="I24" s="307"/>
      <c r="J24" s="308"/>
    </row>
    <row r="25" spans="1:9" s="306" customFormat="1" ht="21.75" customHeight="1">
      <c r="A25" s="309" t="s">
        <v>220</v>
      </c>
      <c r="B25" s="281"/>
      <c r="C25" s="206"/>
      <c r="D25" s="79"/>
      <c r="E25" s="310" t="s">
        <v>221</v>
      </c>
      <c r="G25" s="305"/>
      <c r="H25" s="305"/>
      <c r="I25" s="305"/>
    </row>
    <row r="26" spans="1:9" s="303" customFormat="1" ht="15.75">
      <c r="A26" s="283"/>
      <c r="B26" s="207"/>
      <c r="C26" s="76"/>
      <c r="D26" s="76"/>
      <c r="E26" s="76"/>
      <c r="F26" s="311"/>
      <c r="G26" s="304"/>
      <c r="H26" s="304"/>
      <c r="I26" s="304"/>
    </row>
    <row r="27" spans="1:9" s="303" customFormat="1" ht="15.75">
      <c r="A27" s="283"/>
      <c r="B27" s="207"/>
      <c r="C27" s="76"/>
      <c r="D27" s="76"/>
      <c r="E27" s="76"/>
      <c r="F27" s="311"/>
      <c r="G27" s="304"/>
      <c r="H27" s="304"/>
      <c r="I27" s="304"/>
    </row>
    <row r="28" spans="1:9" s="303" customFormat="1" ht="15.75">
      <c r="A28" s="309" t="s">
        <v>222</v>
      </c>
      <c r="B28" s="281"/>
      <c r="C28" s="187"/>
      <c r="D28" s="76"/>
      <c r="E28" s="311" t="s">
        <v>223</v>
      </c>
      <c r="G28" s="304"/>
      <c r="H28" s="304"/>
      <c r="I28" s="304"/>
    </row>
  </sheetData>
  <sheetProtection selectLockedCells="1" selectUnlockedCells="1"/>
  <mergeCells count="7">
    <mergeCell ref="A2:D2"/>
    <mergeCell ref="A4:A5"/>
    <mergeCell ref="B4:B5"/>
    <mergeCell ref="C4:E4"/>
    <mergeCell ref="A16:A17"/>
    <mergeCell ref="B16:B17"/>
    <mergeCell ref="C16:E16"/>
  </mergeCells>
  <printOptions/>
  <pageMargins left="0.75" right="0.75" top="0.6201388888888889" bottom="1" header="0.5118055555555555" footer="0.5118055555555555"/>
  <pageSetup horizontalDpi="300" verticalDpi="3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Бухгалтерия</cp:lastModifiedBy>
  <cp:lastPrinted>2020-02-26T06:08:03Z</cp:lastPrinted>
  <dcterms:created xsi:type="dcterms:W3CDTF">2010-08-30T11:00:24Z</dcterms:created>
  <dcterms:modified xsi:type="dcterms:W3CDTF">2020-02-26T06:08:07Z</dcterms:modified>
  <cp:category/>
  <cp:version/>
  <cp:contentType/>
  <cp:contentStatus/>
</cp:coreProperties>
</file>